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autoCompressPictures="0"/>
  <mc:AlternateContent xmlns:mc="http://schemas.openxmlformats.org/markup-compatibility/2006">
    <mc:Choice Requires="x15">
      <x15ac:absPath xmlns:x15ac="http://schemas.microsoft.com/office/spreadsheetml/2010/11/ac" url="Z:\Interne\Commun\PLATEFORME MARCHES\Marchés transversaux\2023PFACSER0010 CAC\ATTRIBUTION\ANALYSE DES OFFRES\"/>
    </mc:Choice>
  </mc:AlternateContent>
  <xr:revisionPtr revIDLastSave="0" documentId="8_{E76AE1B9-E00F-45F0-880F-3A9DEF88B26E}" xr6:coauthVersionLast="45" xr6:coauthVersionMax="45" xr10:uidLastSave="{00000000-0000-0000-0000-000000000000}"/>
  <bookViews>
    <workbookView xWindow="-108" yWindow="-108" windowWidth="23256" windowHeight="12576" tabRatio="500" xr2:uid="{00000000-000D-0000-FFFF-FFFF00000000}"/>
  </bookViews>
  <sheets>
    <sheet name="Page de garde" sheetId="8" r:id="rId1"/>
    <sheet name="Synthèse" sheetId="1" r:id="rId2"/>
    <sheet name="Adaptation méthodologie" sheetId="3" r:id="rId3"/>
    <sheet name="Stabilité et qualification" sheetId="6" r:id="rId4"/>
    <sheet name="Prix" sheetId="5" r:id="rId5"/>
  </sheets>
  <definedNames>
    <definedName name="book" localSheetId="3">#REF!</definedName>
    <definedName name="book">#REF!</definedName>
    <definedName name="Excel_BuiltIn__FilterDatabase_30" localSheetId="2">#REF!</definedName>
    <definedName name="Excel_BuiltIn__FilterDatabase_30" localSheetId="4">#REF!</definedName>
    <definedName name="Excel_BuiltIn__FilterDatabase_30" localSheetId="3">#REF!</definedName>
    <definedName name="Excel_BuiltIn__FilterDatabase_30">#REF!</definedName>
    <definedName name="Excel_BuiltIn_Print_Area_1" localSheetId="2">#REF!</definedName>
    <definedName name="Excel_BuiltIn_Print_Area_1" localSheetId="3">#REF!</definedName>
    <definedName name="Excel_BuiltIn_Print_Area_1">#REF!</definedName>
    <definedName name="Excel_BuiltIn_Print_Area_1_1">"$#REF !.$A$1:$F$28"</definedName>
    <definedName name="Excel_BuiltIn_Print_Area_19" localSheetId="2">#REF!</definedName>
    <definedName name="Excel_BuiltIn_Print_Area_19" localSheetId="4">#REF!</definedName>
    <definedName name="Excel_BuiltIn_Print_Area_19" localSheetId="3">#REF!</definedName>
    <definedName name="Excel_BuiltIn_Print_Area_19">#REF!</definedName>
    <definedName name="Excel_BuiltIn_Print_Area_2" localSheetId="2">#REF!</definedName>
    <definedName name="Excel_BuiltIn_Print_Area_2" localSheetId="4">#REF!</definedName>
    <definedName name="Excel_BuiltIn_Print_Area_2" localSheetId="3">#REF!</definedName>
    <definedName name="Excel_BuiltIn_Print_Area_2">#REF!</definedName>
    <definedName name="Excel_BuiltIn_Print_Area_2_1">"$#REF !.$A$1:$F$28"</definedName>
    <definedName name="Excel_BuiltIn_Print_Area_20" localSheetId="2">#REF!</definedName>
    <definedName name="Excel_BuiltIn_Print_Area_20" localSheetId="4">#REF!</definedName>
    <definedName name="Excel_BuiltIn_Print_Area_20" localSheetId="3">#REF!</definedName>
    <definedName name="Excel_BuiltIn_Print_Area_20">#REF!</definedName>
    <definedName name="Excel_BuiltIn_Print_Area_21" localSheetId="2">#REF!</definedName>
    <definedName name="Excel_BuiltIn_Print_Area_21" localSheetId="4">#REF!</definedName>
    <definedName name="Excel_BuiltIn_Print_Area_21" localSheetId="3">#REF!</definedName>
    <definedName name="Excel_BuiltIn_Print_Area_21">#REF!</definedName>
    <definedName name="Excel_BuiltIn_Print_Area_22" localSheetId="2">#REF!</definedName>
    <definedName name="Excel_BuiltIn_Print_Area_22" localSheetId="4">#REF!</definedName>
    <definedName name="Excel_BuiltIn_Print_Area_22" localSheetId="3">#REF!</definedName>
    <definedName name="Excel_BuiltIn_Print_Area_22">#REF!</definedName>
    <definedName name="Excel_BuiltIn_Print_Area_23" localSheetId="2">#REF!</definedName>
    <definedName name="Excel_BuiltIn_Print_Area_23" localSheetId="3">#REF!</definedName>
    <definedName name="Excel_BuiltIn_Print_Area_23">#REF!</definedName>
    <definedName name="Excel_BuiltIn_Print_Area_24" localSheetId="2">#REF!</definedName>
    <definedName name="Excel_BuiltIn_Print_Area_24" localSheetId="3">#REF!</definedName>
    <definedName name="Excel_BuiltIn_Print_Area_24">#REF!</definedName>
    <definedName name="Excel_BuiltIn_Print_Area_25" localSheetId="2">#REF!</definedName>
    <definedName name="Excel_BuiltIn_Print_Area_25" localSheetId="3">#REF!</definedName>
    <definedName name="Excel_BuiltIn_Print_Area_25">#REF!</definedName>
    <definedName name="Excel_BuiltIn_Print_Area_26" localSheetId="2">#REF!</definedName>
    <definedName name="Excel_BuiltIn_Print_Area_26" localSheetId="3">#REF!</definedName>
    <definedName name="Excel_BuiltIn_Print_Area_26">#REF!</definedName>
    <definedName name="Excel_BuiltIn_Print_Area_27" localSheetId="2">#REF!</definedName>
    <definedName name="Excel_BuiltIn_Print_Area_27" localSheetId="3">#REF!</definedName>
    <definedName name="Excel_BuiltIn_Print_Area_27">#REF!</definedName>
    <definedName name="Excel_BuiltIn_Print_Area_3_1">"$#REF !.$A$1:$F$28"</definedName>
    <definedName name="Excel_BuiltIn_Print_Area_4_1">"$#REF !.$A$1:$F$28"</definedName>
    <definedName name="Excel_BuiltIn_Print_Area_5_1">"$#REF !.$A$1:$F$28"</definedName>
    <definedName name="Excel_BuiltIn_Print_Area_6_1">"$#REF !.$A$1:$F$28"</definedName>
    <definedName name="Excel_BuiltIn_Print_Area_7_1">"$#REF !.$A$1:$F$28"</definedName>
    <definedName name="Excel_BuiltIn_Print_Area_8" localSheetId="2">#REF!</definedName>
    <definedName name="Excel_BuiltIn_Print_Area_8" localSheetId="4">#REF!</definedName>
    <definedName name="Excel_BuiltIn_Print_Area_8" localSheetId="3">#REF!</definedName>
    <definedName name="Excel_BuiltIn_Print_Area_8">#REF!</definedName>
    <definedName name="Excel_BuiltIn_Print_Area_8_1">"$#REF !.$A$1:$F$28"</definedName>
    <definedName name="Excel_BuiltIn_Print_Titles_1" localSheetId="2">#REF!</definedName>
    <definedName name="Excel_BuiltIn_Print_Titles_1" localSheetId="4">#REF!</definedName>
    <definedName name="Excel_BuiltIn_Print_Titles_1" localSheetId="3">#REF!</definedName>
    <definedName name="Excel_BuiltIn_Print_Titles_1">#REF!</definedName>
    <definedName name="Excel_BuiltIn_Print_Titles_19" localSheetId="2">#REF!</definedName>
    <definedName name="Excel_BuiltIn_Print_Titles_19" localSheetId="4">#REF!</definedName>
    <definedName name="Excel_BuiltIn_Print_Titles_19" localSheetId="3">#REF!</definedName>
    <definedName name="Excel_BuiltIn_Print_Titles_19">#REF!</definedName>
    <definedName name="Excel_BuiltIn_Print_Titles_19_1" localSheetId="2">#REF!</definedName>
    <definedName name="Excel_BuiltIn_Print_Titles_19_1" localSheetId="4">#REF!</definedName>
    <definedName name="Excel_BuiltIn_Print_Titles_19_1" localSheetId="3">#REF!</definedName>
    <definedName name="Excel_BuiltIn_Print_Titles_19_1">#REF!</definedName>
    <definedName name="Excel_BuiltIn_Print_Titles_2" localSheetId="2">#REF!</definedName>
    <definedName name="Excel_BuiltIn_Print_Titles_2" localSheetId="3">#REF!</definedName>
    <definedName name="Excel_BuiltIn_Print_Titles_2">#REF!</definedName>
    <definedName name="Excel_BuiltIn_Print_Titles_20" localSheetId="2">#REF!</definedName>
    <definedName name="Excel_BuiltIn_Print_Titles_20" localSheetId="3">#REF!</definedName>
    <definedName name="Excel_BuiltIn_Print_Titles_20">#REF!</definedName>
    <definedName name="Excel_BuiltIn_Print_Titles_20_1" localSheetId="2">#REF!</definedName>
    <definedName name="Excel_BuiltIn_Print_Titles_20_1" localSheetId="3">#REF!</definedName>
    <definedName name="Excel_BuiltIn_Print_Titles_20_1">#REF!</definedName>
    <definedName name="Excel_BuiltIn_Print_Titles_21" localSheetId="2">#REF!</definedName>
    <definedName name="Excel_BuiltIn_Print_Titles_21" localSheetId="3">#REF!</definedName>
    <definedName name="Excel_BuiltIn_Print_Titles_21">#REF!</definedName>
    <definedName name="Excel_BuiltIn_Print_Titles_21_1" localSheetId="2">#REF!</definedName>
    <definedName name="Excel_BuiltIn_Print_Titles_21_1" localSheetId="3">#REF!</definedName>
    <definedName name="Excel_BuiltIn_Print_Titles_21_1">#REF!</definedName>
    <definedName name="Excel_BuiltIn_Print_Titles_22" localSheetId="2">#REF!</definedName>
    <definedName name="Excel_BuiltIn_Print_Titles_22" localSheetId="3">#REF!</definedName>
    <definedName name="Excel_BuiltIn_Print_Titles_22">#REF!</definedName>
    <definedName name="Excel_BuiltIn_Print_Titles_22_1" localSheetId="2">#REF!</definedName>
    <definedName name="Excel_BuiltIn_Print_Titles_22_1" localSheetId="3">#REF!</definedName>
    <definedName name="Excel_BuiltIn_Print_Titles_22_1">#REF!</definedName>
    <definedName name="Excel_BuiltIn_Print_Titles_23" localSheetId="2">#REF!</definedName>
    <definedName name="Excel_BuiltIn_Print_Titles_23" localSheetId="3">#REF!</definedName>
    <definedName name="Excel_BuiltIn_Print_Titles_23">#REF!</definedName>
    <definedName name="Excel_BuiltIn_Print_Titles_23_1" localSheetId="2">#REF!</definedName>
    <definedName name="Excel_BuiltIn_Print_Titles_23_1" localSheetId="3">#REF!</definedName>
    <definedName name="Excel_BuiltIn_Print_Titles_23_1">#REF!</definedName>
    <definedName name="Excel_BuiltIn_Print_Titles_24" localSheetId="2">#REF!</definedName>
    <definedName name="Excel_BuiltIn_Print_Titles_24" localSheetId="3">#REF!</definedName>
    <definedName name="Excel_BuiltIn_Print_Titles_24">#REF!</definedName>
    <definedName name="Excel_BuiltIn_Print_Titles_24_1" localSheetId="2">#REF!</definedName>
    <definedName name="Excel_BuiltIn_Print_Titles_24_1" localSheetId="3">#REF!</definedName>
    <definedName name="Excel_BuiltIn_Print_Titles_24_1">#REF!</definedName>
    <definedName name="Excel_BuiltIn_Print_Titles_25" localSheetId="2">#REF!</definedName>
    <definedName name="Excel_BuiltIn_Print_Titles_25" localSheetId="3">#REF!</definedName>
    <definedName name="Excel_BuiltIn_Print_Titles_25">#REF!</definedName>
    <definedName name="Excel_BuiltIn_Print_Titles_25_1" localSheetId="2">#REF!</definedName>
    <definedName name="Excel_BuiltIn_Print_Titles_25_1" localSheetId="3">#REF!</definedName>
    <definedName name="Excel_BuiltIn_Print_Titles_25_1">#REF!</definedName>
    <definedName name="Excel_BuiltIn_Print_Titles_26" localSheetId="2">#REF!</definedName>
    <definedName name="Excel_BuiltIn_Print_Titles_26" localSheetId="3">#REF!</definedName>
    <definedName name="Excel_BuiltIn_Print_Titles_26">#REF!</definedName>
    <definedName name="Excel_BuiltIn_Print_Titles_27" localSheetId="2">#REF!</definedName>
    <definedName name="Excel_BuiltIn_Print_Titles_27" localSheetId="3">#REF!</definedName>
    <definedName name="Excel_BuiltIn_Print_Titles_27">#REF!</definedName>
    <definedName name="options_configuration_5a">"$'LOT 5a'.$B$#REF !"</definedName>
    <definedName name="options_configuration_5b">"$'LOT 5b'.$B$#REF !"</definedName>
    <definedName name="options_configuration_5c">"$'LOT 5c'.$B$#REF !"</definedName>
    <definedName name="options_configuration_5d">"$'LOT 5d'.$B$#REF !"</definedName>
    <definedName name="options_configuration_5e">"$'LOT 5e'.$B$#REF !"</definedName>
    <definedName name="options_configuration_5f">"$'LOT 5f'.$B$#REF !"</definedName>
    <definedName name="options_configuration_5g">"$'LOT 5g'.$B$#REF !"</definedName>
    <definedName name="options_configuration_5h">"$'LOT 5h'.$B$#REF !"</definedName>
    <definedName name="options_configuration_5i">"$'LOT 5i'.$B$#REF !"</definedName>
    <definedName name="points_magenta_1" localSheetId="2">#REF!</definedName>
    <definedName name="points_magenta_1" localSheetId="4">#REF!</definedName>
    <definedName name="points_magenta_1" localSheetId="3">#REF!</definedName>
    <definedName name="points_magenta_1">#REF!</definedName>
    <definedName name="points_magenta_1_1">"$#REF !.$#REF !$#REF !"</definedName>
    <definedName name="points_magenta_19" localSheetId="2">#REF!</definedName>
    <definedName name="points_magenta_19" localSheetId="4">#REF!</definedName>
    <definedName name="points_magenta_19" localSheetId="3">#REF!</definedName>
    <definedName name="points_magenta_19">#REF!</definedName>
    <definedName name="points_magenta_2" localSheetId="2">#REF!</definedName>
    <definedName name="points_magenta_2" localSheetId="3">#REF!</definedName>
    <definedName name="points_magenta_2">#REF!</definedName>
    <definedName name="points_magenta_2_1">"$#REF !.$#REF !$#REF !"</definedName>
    <definedName name="points_magenta_20" localSheetId="2">#REF!</definedName>
    <definedName name="points_magenta_20" localSheetId="4">#REF!</definedName>
    <definedName name="points_magenta_20" localSheetId="3">#REF!</definedName>
    <definedName name="points_magenta_20">#REF!</definedName>
    <definedName name="points_magenta_21" localSheetId="2">#REF!</definedName>
    <definedName name="points_magenta_21" localSheetId="3">#REF!</definedName>
    <definedName name="points_magenta_21">#REF!</definedName>
    <definedName name="points_magenta_22" localSheetId="2">#REF!</definedName>
    <definedName name="points_magenta_22" localSheetId="3">#REF!</definedName>
    <definedName name="points_magenta_22">#REF!</definedName>
    <definedName name="points_magenta_23" localSheetId="2">#REF!</definedName>
    <definedName name="points_magenta_23" localSheetId="3">#REF!</definedName>
    <definedName name="points_magenta_23">#REF!</definedName>
    <definedName name="points_magenta_24" localSheetId="2">#REF!</definedName>
    <definedName name="points_magenta_24" localSheetId="3">#REF!</definedName>
    <definedName name="points_magenta_24">#REF!</definedName>
    <definedName name="points_magenta_25" localSheetId="2">#REF!</definedName>
    <definedName name="points_magenta_25" localSheetId="3">#REF!</definedName>
    <definedName name="points_magenta_25">#REF!</definedName>
    <definedName name="points_magenta_26" localSheetId="2">#REF!</definedName>
    <definedName name="points_magenta_26" localSheetId="3">#REF!</definedName>
    <definedName name="points_magenta_26">#REF!</definedName>
    <definedName name="points_magenta_27" localSheetId="2">#REF!</definedName>
    <definedName name="points_magenta_27" localSheetId="3">#REF!</definedName>
    <definedName name="points_magenta_27">#REF!</definedName>
    <definedName name="points_magenta_3_1">"$#REF !.$#REF !$#REF !"</definedName>
    <definedName name="points_magenta_4_1">"$#REF !.$#REF !$#REF !"</definedName>
    <definedName name="points_magenta_5_1">"$#REF !.$#REF !$#REF !"</definedName>
    <definedName name="points_magenta_6_1">"$#REF !.$#REF !$#REF !"</definedName>
    <definedName name="points_magenta_7_1">"$#REF !.$#REF !$#REF !"</definedName>
    <definedName name="points_magenta_8" localSheetId="2">#REF!</definedName>
    <definedName name="points_magenta_8" localSheetId="4">#REF!</definedName>
    <definedName name="points_magenta_8" localSheetId="3">#REF!</definedName>
    <definedName name="points_magenta_8">#REF!</definedName>
    <definedName name="points_magenta_8_1">"$#REF !.$#REF !$#REF !"</definedName>
    <definedName name="Print" localSheetId="2">#REF!</definedName>
    <definedName name="Print" localSheetId="3">#REF!</definedName>
    <definedName name="Print">#REF!</definedName>
    <definedName name="Print_Area" localSheetId="4">Prix!$A$1:$F$11</definedName>
    <definedName name="similaire" localSheetId="3">#REF!</definedName>
    <definedName name="similair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J19" i="1" l="1"/>
  <c r="H20" i="1"/>
  <c r="C8" i="6"/>
  <c r="B8" i="6"/>
  <c r="E8" i="5"/>
  <c r="F9" i="5"/>
  <c r="E9" i="5"/>
  <c r="D9" i="5"/>
  <c r="C9" i="5"/>
  <c r="B9" i="5"/>
  <c r="B8" i="5" l="1"/>
  <c r="C8" i="5"/>
  <c r="F8" i="5"/>
  <c r="F14" i="6"/>
  <c r="E14" i="6"/>
  <c r="F11" i="6"/>
  <c r="E11" i="6"/>
  <c r="F8" i="6"/>
  <c r="E8" i="6"/>
  <c r="F20" i="3"/>
  <c r="E20" i="3"/>
  <c r="F16" i="6" l="1"/>
  <c r="L38" i="1"/>
  <c r="L25" i="1"/>
  <c r="L23" i="1"/>
  <c r="L24" i="1"/>
  <c r="L18" i="1"/>
  <c r="F17" i="3"/>
  <c r="L17" i="1" s="1"/>
  <c r="F14" i="3"/>
  <c r="L16" i="1" s="1"/>
  <c r="F11" i="3"/>
  <c r="L15" i="1" s="1"/>
  <c r="F8" i="3"/>
  <c r="F10" i="5"/>
  <c r="L32" i="1" s="1"/>
  <c r="L31" i="1"/>
  <c r="F11" i="5" l="1"/>
  <c r="L14" i="1"/>
  <c r="L19" i="1" s="1"/>
  <c r="F22" i="3"/>
  <c r="L26" i="1"/>
  <c r="L33" i="1"/>
  <c r="C10" i="5"/>
  <c r="C11" i="5" s="1"/>
  <c r="D10" i="5"/>
  <c r="E10" i="5"/>
  <c r="E11" i="5" s="1"/>
  <c r="B10" i="5"/>
  <c r="B11" i="5" s="1"/>
  <c r="D8" i="5"/>
  <c r="C14" i="6"/>
  <c r="I25" i="1" s="1"/>
  <c r="D14" i="6"/>
  <c r="J25" i="1" s="1"/>
  <c r="K25" i="1"/>
  <c r="B14" i="6"/>
  <c r="H25" i="1" s="1"/>
  <c r="C11" i="6"/>
  <c r="I24" i="1" s="1"/>
  <c r="D11" i="6"/>
  <c r="J24" i="1" s="1"/>
  <c r="K24" i="1"/>
  <c r="B11" i="6"/>
  <c r="H24" i="1" s="1"/>
  <c r="I23" i="1"/>
  <c r="D8" i="6"/>
  <c r="K23" i="1"/>
  <c r="C20" i="3"/>
  <c r="I18" i="1" s="1"/>
  <c r="D20" i="3"/>
  <c r="J18" i="1" s="1"/>
  <c r="K18" i="1"/>
  <c r="C17" i="3"/>
  <c r="I17" i="1" s="1"/>
  <c r="D17" i="3"/>
  <c r="J17" i="1" s="1"/>
  <c r="E17" i="3"/>
  <c r="K17" i="1" s="1"/>
  <c r="C14" i="3"/>
  <c r="I16" i="1" s="1"/>
  <c r="D14" i="3"/>
  <c r="J16" i="1" s="1"/>
  <c r="E14" i="3"/>
  <c r="K16" i="1" s="1"/>
  <c r="C11" i="3"/>
  <c r="I15" i="1" s="1"/>
  <c r="D11" i="3"/>
  <c r="J15" i="1" s="1"/>
  <c r="E11" i="3"/>
  <c r="K15" i="1" s="1"/>
  <c r="C8" i="3"/>
  <c r="D8" i="3"/>
  <c r="E8" i="3"/>
  <c r="D11" i="5" l="1"/>
  <c r="E22" i="3"/>
  <c r="D22" i="3"/>
  <c r="C22" i="3"/>
  <c r="B16" i="6"/>
  <c r="D16" i="6"/>
  <c r="E16" i="6"/>
  <c r="J23" i="1"/>
  <c r="C16" i="6"/>
  <c r="H23" i="1"/>
  <c r="B20" i="3" l="1"/>
  <c r="H18" i="1" s="1"/>
  <c r="B14" i="3"/>
  <c r="H16" i="1" s="1"/>
  <c r="B11" i="3"/>
  <c r="H15" i="1" s="1"/>
  <c r="B8" i="3"/>
  <c r="H14" i="1" s="1"/>
  <c r="E5" i="6" l="1"/>
  <c r="D5" i="6"/>
  <c r="C5" i="6"/>
  <c r="B5" i="6"/>
  <c r="B17" i="3"/>
  <c r="H17" i="1" s="1"/>
  <c r="H19" i="1" s="1"/>
  <c r="K26" i="1"/>
  <c r="J26" i="1"/>
  <c r="I26" i="1"/>
  <c r="H26" i="1"/>
  <c r="J27" i="1" l="1"/>
  <c r="K27" i="1"/>
  <c r="H27" i="1"/>
  <c r="I27" i="1"/>
  <c r="L27" i="1"/>
  <c r="B22" i="3"/>
  <c r="I32" i="1"/>
  <c r="J32" i="1"/>
  <c r="K32" i="1"/>
  <c r="H32" i="1"/>
  <c r="H31" i="1"/>
  <c r="D6" i="5"/>
  <c r="D5" i="3"/>
  <c r="I38" i="1"/>
  <c r="C6" i="5"/>
  <c r="C5" i="3"/>
  <c r="E6" i="5"/>
  <c r="E5" i="3"/>
  <c r="B5" i="3"/>
  <c r="K38" i="1"/>
  <c r="B6" i="5"/>
  <c r="H38" i="1"/>
  <c r="L22" i="1" l="1"/>
  <c r="J22" i="1"/>
  <c r="I22" i="1"/>
  <c r="H22" i="1"/>
  <c r="K22" i="1"/>
  <c r="J14" i="1"/>
  <c r="I14" i="1"/>
  <c r="I19" i="1" s="1"/>
  <c r="K14" i="1"/>
  <c r="K19" i="1" s="1"/>
  <c r="K33" i="1"/>
  <c r="J33" i="1"/>
  <c r="I33" i="1"/>
  <c r="K31" i="1"/>
  <c r="J31" i="1"/>
  <c r="I31" i="1"/>
  <c r="H33" i="1"/>
  <c r="J34" i="1" l="1"/>
  <c r="I34" i="1"/>
  <c r="H34" i="1"/>
  <c r="L20" i="1"/>
  <c r="K20" i="1"/>
  <c r="I20" i="1"/>
  <c r="J20" i="1"/>
  <c r="K34" i="1"/>
  <c r="L34" i="1"/>
  <c r="L30" i="1" l="1"/>
  <c r="K40" i="1"/>
  <c r="L40" i="1"/>
  <c r="I30" i="1"/>
  <c r="H30" i="1"/>
  <c r="K30" i="1"/>
  <c r="J30" i="1"/>
  <c r="H40" i="1"/>
  <c r="J40" i="1"/>
  <c r="J13" i="1"/>
  <c r="H13" i="1"/>
  <c r="L13" i="1"/>
  <c r="I40" i="1"/>
  <c r="I13" i="1"/>
  <c r="K13" i="1"/>
  <c r="J39" i="1" l="1"/>
  <c r="I39" i="1"/>
  <c r="K39" i="1"/>
  <c r="H39" i="1"/>
  <c r="L39" i="1"/>
</calcChain>
</file>

<file path=xl/sharedStrings.xml><?xml version="1.0" encoding="utf-8"?>
<sst xmlns="http://schemas.openxmlformats.org/spreadsheetml/2006/main" count="195" uniqueCount="127">
  <si>
    <t>CONTENU DE L'OFFRE</t>
  </si>
  <si>
    <t>Oui</t>
  </si>
  <si>
    <t>/</t>
  </si>
  <si>
    <t>Non</t>
  </si>
  <si>
    <t>oui</t>
  </si>
  <si>
    <t xml:space="preserve"> CONFORMITE DE L'OFFRE</t>
  </si>
  <si>
    <t>Recevabilité de l'offre</t>
  </si>
  <si>
    <t xml:space="preserve"> </t>
  </si>
  <si>
    <t>VALEUR TECHNIQUE DE L'OFFRE</t>
  </si>
  <si>
    <t>à</t>
  </si>
  <si>
    <t>TOTAL /100</t>
  </si>
  <si>
    <t>Classement</t>
  </si>
  <si>
    <t>Nombre de points obtenus /10</t>
  </si>
  <si>
    <t>Grille de notation</t>
  </si>
  <si>
    <t>10 : exceptionnelle, au-delà des propositions usuelles</t>
  </si>
  <si>
    <t>8 : très satisfaisante, standard élevé</t>
  </si>
  <si>
    <t>4 : acceptable, avec observations importantes</t>
  </si>
  <si>
    <t>2 : insuffisant, information partielle ou peu satisfaisante</t>
  </si>
  <si>
    <t>0 : absence d’information ou hors sujet</t>
  </si>
  <si>
    <t>6 : satisfaisante, avec ou sans observations mineures</t>
  </si>
  <si>
    <t>Note sur 20</t>
  </si>
  <si>
    <t>Total sur 100</t>
  </si>
  <si>
    <t xml:space="preserve">
Grille de notation critère : "Délai de livraison" 
</t>
  </si>
  <si>
    <t>ABCR</t>
  </si>
  <si>
    <t>10 points : moins de 1 jour ouvré</t>
  </si>
  <si>
    <t>0 point : 5 jours ouvrés</t>
  </si>
  <si>
    <t>Montant total en € TTC pondéré</t>
  </si>
  <si>
    <t>Montant total  en € TTC pondéré</t>
  </si>
  <si>
    <t>2 points : moins de 5 jours à 4 jours jouvrés</t>
  </si>
  <si>
    <t>4 points : moins de 4 jours à 3 jours jouvrés</t>
  </si>
  <si>
    <t>6 points : moins de 3 jours à 2 jours ouvrés</t>
  </si>
  <si>
    <t>8 points : moins de 2 jours à 1 jour ouvré</t>
  </si>
  <si>
    <t>Note finale sur 100</t>
  </si>
  <si>
    <t>ERNST et YOUNG Associés</t>
  </si>
  <si>
    <t>GRANT THORNTON</t>
  </si>
  <si>
    <t>DELOITTE et Associés</t>
  </si>
  <si>
    <t>KPMG</t>
  </si>
  <si>
    <t>Un mémoire technique</t>
  </si>
  <si>
    <t>Le cadre de réponse financièr</t>
  </si>
  <si>
    <t xml:space="preserve">Document politique frais de mission </t>
  </si>
  <si>
    <t xml:space="preserve">ADAPTATION DE LA METHODOLOGIE AU CONTEXTE DE L'ETABLISSEMENT </t>
  </si>
  <si>
    <t>Compréhension des enjeux des prestations et du contexte</t>
  </si>
  <si>
    <t>Description des actions envisagées pour tenir les impératifs de délais</t>
  </si>
  <si>
    <t>Organisation proposée pour la durée du mandat et description des actions envisagées</t>
  </si>
  <si>
    <t>Qualité des livrables</t>
  </si>
  <si>
    <t>Méthode de travail mise en place lors de la réalisation des SACC</t>
  </si>
  <si>
    <t>Note pondérée sur 40</t>
  </si>
  <si>
    <t>VALEUR TECHNIQUE  DE L'OFFRE</t>
  </si>
  <si>
    <t xml:space="preserve">STABILITE ET QUALIFICATION DES EQUIPES DEDIEES POUR LA REALISATION  DES PRESTATIONS
</t>
  </si>
  <si>
    <t>Note pondérée sur 25</t>
  </si>
  <si>
    <t>Compétences professionnelles et formations des auditeurs</t>
  </si>
  <si>
    <t>Moyens mis en oeuvre pour stabiliser l'équipe affectée</t>
  </si>
  <si>
    <t>Proportion d’auditeurs seniors et juniors affectés</t>
  </si>
  <si>
    <t>PRIX TOTAL POUR LA DUREE DE LA MISSION</t>
  </si>
  <si>
    <t>Honoraires relatifs à la mission de certification légale</t>
  </si>
  <si>
    <t>Honoraires relatifs à la réalisation de SACC</t>
  </si>
  <si>
    <t>montant € TTC pondéré à 90%</t>
  </si>
  <si>
    <t>montant € TTC pondéré à 10%</t>
  </si>
  <si>
    <t>Note pondérée sur 35</t>
  </si>
  <si>
    <t>ADAPTATION DE LA METHODOLOGIE AU CONTEXTE DE L'ETABLISSEMENT  (40%)</t>
  </si>
  <si>
    <t>Compréhension des enjeux des prestations et du
contexte, proposition d’actions spécifiques
adaptées au contexte de l’établissement</t>
  </si>
  <si>
    <t>Note sur 10</t>
  </si>
  <si>
    <t>Description des actions envisagées pour tenir les
impératifs de délais d’arrêté des comptes, en termes
de calendrier d’intervention et de coordination avec le
pouvoir adjudicateur, de possibilités d’intervention
lors de pré-clôtures ou clôtures intermédiaires qui
seraient mises en oeuvre par le pouvoir adjudicateur
(les dates seront communiquées aux prestataires)</t>
  </si>
  <si>
    <t>Note sur 35</t>
  </si>
  <si>
    <t>Organisation proposée pour la durée du mandat et
description des actions envisagées pour les diverses
phases d’une mission de certification. Pour chacune de
ces phases, le candidat précisera le calendrier et la
durée des phases, les interlocuteurs du pouvoir
adjudicateur qui seront mobilisés et les documents qui
devront être mis à sa disposition, ainsi que les
restitutions ou livrables à chaque étape.</t>
  </si>
  <si>
    <t>Note sur 30</t>
  </si>
  <si>
    <t>Qualité des livrables et restitutions remis à chaque
étape de la mission aux pouvoirs adjudicateurs</t>
  </si>
  <si>
    <t>Méthode de travail mise en place lors de la réalisation
des SACC</t>
  </si>
  <si>
    <t>Note sur 5</t>
  </si>
  <si>
    <t>STABILITE ET QUALIFICATION DES EQUIPES DEDIEES POUR LA REALISATION  DES PRESTATIONS  (25%)</t>
  </si>
  <si>
    <t>Compétences professionnelles et formations des auditeurs,
notamment, degré de connaissance par les auditeurs des
établissements de l’enseignement supérieur et/ou de
recherche (publics ou privés)</t>
  </si>
  <si>
    <t>Moyens mis en oeuvre pour stabiliser l'équipe affectée et
présentation des moyens mis en oeuvre en cas de
remplacement et/ou modification de l'équipe</t>
  </si>
  <si>
    <t>Note sur 40</t>
  </si>
  <si>
    <t>Prix total pour la durée de la mission</t>
  </si>
  <si>
    <t xml:space="preserve">Honoraires relatifs à la mission de certification légale (90%) 
</t>
  </si>
  <si>
    <t>Honoraires relatifs à la réalisation de SACC (10%)</t>
  </si>
  <si>
    <t xml:space="preserve">Montant en € TTC </t>
  </si>
  <si>
    <t>PRIX POUR LA DUREE DE LA MISSION (35 %)</t>
  </si>
  <si>
    <t>MAZARS</t>
  </si>
  <si>
    <t>Livrables à chaque étape de l'audit. Ils semblent légers en contenu mais peut-être est-ce parce qu'il s'agit de livrables réels qui ont été partiellement censurés ? Importance accordée à la forme : aspect agréable, pas rébarbatif.</t>
  </si>
  <si>
    <t>Livrables à chaque étape de l'audit ; contenu fourni ; présentation pédagogique mais un peu terne ?</t>
  </si>
  <si>
    <t>Présentation un peu générique (2 pages recopiées du site internet, un focus sur la DRV…) La GBCP est présentée comme une nouveauté (tournures au futur) alors que le décret date de 2012. Pas vraiment d'effort pour actualiser le support, ni pour s'adapter au contexte de l'établissement.</t>
  </si>
  <si>
    <t>Recensement des besoins, lettre de mission, conclusions, livrables. Exemples de SACC donnés.</t>
  </si>
  <si>
    <t>Analyse du besoin, lettre de mission, réunion de lancement, livrables et réunion de synthèse. Exemples cités. Méthodologie détaillée sur un exemple.</t>
  </si>
  <si>
    <t>Calendrier donné à titre indicatif, adaptable à l'établissement. Etapes bien listées, interlocuteurs et livrables indiqués pour chaque étape. Le temps consacré à chaque étape n'est pas précisé pour la phase d'audit en elle-même. Les documents demandés ne sont pas précisés.</t>
  </si>
  <si>
    <t>Le calendrier est présenté comme adaptable. Les différentes phases sont très détaillées, leur durée est exprimée en pourcentage. Les interlocuteurs URCA sont bien identifiés à chaque étape. Les documents demandés ne sont pas précisés.</t>
  </si>
  <si>
    <t>Les étapes sont bien définies et détaillées, la période indicative est donnée, un pourcentage du temps est précisé. Les interlocuteurs ne sont pas cités à chaque étape mais ils sont mentionnés de manière correcte (directions fonctionnelles, DGS, DAF, AC). Les documents demandés ne sont pas précisés.</t>
  </si>
  <si>
    <t>Calendrier adaptable. Etapes bien définies et détaillées. Interlocuteurs bien ciblés. Pas d'estimation de la durée de chaque étape. Livrables indiqués. Les documents demandés ne sont pas précisés.</t>
  </si>
  <si>
    <t>3 seniors, 2 juniors</t>
  </si>
  <si>
    <t>Maintien de l'équipe pendant toute la durée du mandat. Si démission, remplacement par un collaborateur équivalent dont mise à niveau sera assurée par le reste de l'équipe.</t>
  </si>
  <si>
    <t>Engagement à maintenir l'équipe ; si départ, présentation d'un remplaçant de niveau et expérience similaires.</t>
  </si>
  <si>
    <t xml:space="preserve">Les enjeux sont très bien ciblés. </t>
  </si>
  <si>
    <t>Problématiques de l'enseignement supérieur bien ciblées. Composantes et directions sont citées comme acteurs dans le processus de clôture. Bonne compréhension du contexte et des attentes.</t>
  </si>
  <si>
    <t>Très bonne connaissance de l'URCA et de ses enjeux. Parfaite adéquation au contexte. Très bonne connaissance du secteur public.</t>
  </si>
  <si>
    <t>Livrables à chaque étape de l'audit. Il est difficile de se faire une idée sur le contenu et la présentation.</t>
  </si>
  <si>
    <t>Une associée signataire, cellule "Universités" du groupe : plusieurs universités parmi ses clients.
Une manager, correspondante régionale de la cellule "universités et écoles" : plusieurs universités
Une senior : plusieurs universités 
Un junior : plusieurs universités 
Un junior : plusieurs universités</t>
  </si>
  <si>
    <t>La nécessité de clôturer dans des délais restreints et d'anticiper est bien exprimée. Travaux de pré-clôture. Communication au fil de l'eau, questions possibles tout au long de l'année. Solution informatique permettant échanges de documents rapide et facilité, gain de temps pour le reste.</t>
  </si>
  <si>
    <t>La nécessité de clôturer dans des délais restreints est bien exprimée. S'engagent à être réactifs, à maintenir une communication même à distance, appui d'experts techniques pour une plus grande fluidité.
Feuille de route en début de mission pour garantir respect du calendrier. Modulation possible selon besoins URCA. Intervention possible sur pré-clôture. Solutions informatiques permettant reporting en temps réel de l'avancement.
Respect des jalons suivi par l'associé.</t>
  </si>
  <si>
    <t>La nécessité de clôturer dans des délais restreints est bien exprimée. Intervention sur pré-clôture. Communication régulière et fluide (outils proposés). Focus sur cas de force majeure, travail à distance.</t>
  </si>
  <si>
    <t>Les étapes sont bien définies, la période indicative est donnée, un pourcentage du temps est précisé. Le temps passé sur la fondation a été inclus. Les interlocuteurs sont indiqués précisément, ainsi que les livrables correspondant à chaque étape. Les documents demandés ne sont pas évoqués.</t>
  </si>
  <si>
    <t>Livrables à chaque étape de l'audit. La partie "exemples de livrables" est assez courte. Il est difficile de se faire une idée.</t>
  </si>
  <si>
    <t>Livrables à chaque étape de l'audit. Ils semblent y avoir du contenu, et la présentation semble agréable, pédagogique.</t>
  </si>
  <si>
    <t>Cadrage des besoins, lettre de mission, présentation conclusions et rapport. Peu de détail sur cette partie.</t>
  </si>
  <si>
    <t>Des exemples de SACC possibles sont donnés, mais la méthodologie n'est pas abordée. Manque d'infos.</t>
  </si>
  <si>
    <t>Détermination budget, lettre de mission, intervention en priorité de l'équipe d'audit, sinon experts. Ensuite, la méthode est détaillées sur un exemple.</t>
  </si>
  <si>
    <t xml:space="preserve">Associé-signataire, responsable audit secteur public : plusieurs universités parmi ses clients.
Manager audit et conseil secteur public : quelques universités.
Auditeur senior :  pas d'universités.
 </t>
  </si>
  <si>
    <t>Associée signataire, responsable nationale Universités/Grandes écoles : certification de plusieurs universités
Directeur de mission : plusieurs universités
Auditrice senior : une université (école supérieure)
Auditeur senior : pas d'université</t>
  </si>
  <si>
    <t>Associé-signataire responsable audit secteur public national : beaucoup d'universités dans ses références. 
Manager membre équipe centrale dédiée à l'eneignement supérieur : quelques universités dans ses références. 
Une senior : une seule université parmi ses références clients. 
Auditeurs formés aux EPSCP : une seule université dans leurs références clients.</t>
  </si>
  <si>
    <t>Associé référent EPSCP : beaucoup d'université parmi ses références clients.
Associé co-signataire (notre interlocuteur au quotidien) : pas d'université parmi ses clients.
Senior manager : pas d'université parmi ses clients.
Senior : pas d'université parmi ses clients.</t>
  </si>
  <si>
    <t>"Niveau de rotation de moins de 10%". Engagement à maintenir le dispositif d'équipe dédiée ; si démission, information immédiate de l'URCA et profil comparable présenté.</t>
  </si>
  <si>
    <t>3 seniors dont l'associé-signataire + 3 auditeurs juniors.</t>
  </si>
  <si>
    <t>"Un des ratios de turnover les plus faibles du secteur". Engagement à maintenir stabilité de l'équipe. Si départ, information de l'URCA et proposition d'un profil au moins équivalent. Cabinet qui mène une politique RH favorisant la stabilité.</t>
  </si>
  <si>
    <t xml:space="preserve">Reconduction en priorité de l'équipe ; si changement, remplacement par un auditeur ayant l'expérience requise et encadrement de celui-ci. </t>
  </si>
  <si>
    <t>Présentation un peu générique, pas vraiment d'effort pour s'adapter au contexte de l'établissement (exemple : le document parle de "direction de la comptabilité", de "DCAF" - peut-être "direction centrale des affaires financières" ? Ce n'est pas notre vocable ; mention de la COMUE, qui a été pourtant dissoute en 2018). L'agence comptable est peu mentionnée comme interlocuteur alors que dans les universités c'est très souvent le point d'entrée</t>
  </si>
  <si>
    <t>La nécessité de clôturer dans des délais restreints est bien exprimée. S'engagent à une communication régulière et une disponibilité totale. Chaîne de décision courte. Présence d'experts pour optimiser les contrôles. Solutions informatiques pour gagner du temps et sécuriser. Intervention possible sur pré-clôture.</t>
  </si>
  <si>
    <t>La nécessité de clôturer dans des délais restreints est bien exprimée. 
Echanges en continu. Possibilité d'un audit pré-final (si pré-clôture). Solution informatique pour réactivité et simplicité des échanges.</t>
  </si>
  <si>
    <t>Marché subséquent URCA N°2023PFACSER010</t>
  </si>
  <si>
    <t>fondé sur l’accord-cadre 19-20-PAM-CAC relatif à la certification des comptes annuels des établissements d’enseignement supérieur et de recherche et missions connexes de l'AMUE</t>
  </si>
  <si>
    <t>Rapport d'analyse des offres</t>
  </si>
  <si>
    <t>MS 2023PFACSER010 relatif à la certification des comptes
consolidés des établissements d’enseignement supérieur et de recherche et missions connexes
LOT A</t>
  </si>
  <si>
    <t>Université de Reims Champagne-Ardenne</t>
  </si>
  <si>
    <t>2 avenue Robert Schuman</t>
  </si>
  <si>
    <t>51100 Reims</t>
  </si>
  <si>
    <t>"Haut niveau de seniorité". 3 seniors (dont associé signataire) + 2 auditeurs juniors</t>
  </si>
  <si>
    <t>"Taux de séniorité de 70% du temps d'intervention"
4 seniors ; nombre de juniors inconnu</t>
  </si>
  <si>
    <t xml:space="preserve">4 seniors + 1 auditeur junior.
</t>
  </si>
  <si>
    <t>MS1 relatif à la certification des comptes
consolidés des établissements d’enseignement supérieur et de recherche et missions connexes
LOT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</si>
</sst>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164" formatCode="_ * #,##0.00_ \ [$€-1]_ ;_ * \-#,##0.00&quot;  &quot;[$€-1]_ ;_ * \-??_ \ [$€-1]_ ;_ @_ "/>
    <numFmt numFmtId="165" formatCode="0\ %"/>
    <numFmt numFmtId="166" formatCode="_-* #,##0.00&quot; €&quot;_-;\-* #,##0.00&quot; €&quot;_-;_-* \-??&quot; €&quot;_-;_-@_-"/>
    <numFmt numFmtId="167" formatCode="#,##0.00&quot; €&quot;"/>
  </numFmts>
  <fonts count="19">
    <font>
      <sz val="10"/>
      <name val="Arial"/>
      <charset val="1"/>
    </font>
    <font>
      <sz val="10"/>
      <name val="Unistra A"/>
    </font>
    <font>
      <b/>
      <sz val="20"/>
      <name val="Unistra A"/>
    </font>
    <font>
      <b/>
      <sz val="12"/>
      <name val="Unistra A"/>
    </font>
    <font>
      <sz val="14"/>
      <name val="Unistra A"/>
    </font>
    <font>
      <b/>
      <sz val="16"/>
      <name val="Unistra A"/>
    </font>
    <font>
      <b/>
      <i/>
      <sz val="14"/>
      <name val="Unistra A"/>
    </font>
    <font>
      <b/>
      <sz val="14"/>
      <color rgb="FFFF0000"/>
      <name val="Unistra A"/>
    </font>
    <font>
      <i/>
      <sz val="11"/>
      <color rgb="FF7F7F7F"/>
      <name val="Calibri"/>
      <family val="2"/>
      <charset val="1"/>
    </font>
    <font>
      <b/>
      <sz val="12"/>
      <color rgb="FFFF0000"/>
      <name val="Unistra A"/>
    </font>
    <font>
      <sz val="12"/>
      <name val="Unistra A"/>
    </font>
    <font>
      <b/>
      <sz val="14"/>
      <name val="Unistra A"/>
    </font>
    <font>
      <sz val="10"/>
      <name val="Arial"/>
      <family val="2"/>
      <charset val="1"/>
    </font>
    <font>
      <b/>
      <sz val="10"/>
      <name val="Arial"/>
      <family val="2"/>
      <charset val="1"/>
    </font>
    <font>
      <u/>
      <sz val="10"/>
      <color theme="10"/>
      <name val="Arial"/>
      <family val="2"/>
    </font>
    <font>
      <u/>
      <sz val="10"/>
      <color theme="11"/>
      <name val="Arial"/>
      <family val="2"/>
    </font>
    <font>
      <sz val="10"/>
      <name val="Arial"/>
      <family val="2"/>
    </font>
    <font>
      <b/>
      <sz val="10"/>
      <name val="Arial"/>
      <family val="2"/>
    </font>
    <font>
      <b/>
      <sz val="14"/>
      <name val="Arial"/>
      <family val="2"/>
    </font>
  </fonts>
  <fills count="13">
    <fill>
      <patternFill patternType="none"/>
    </fill>
    <fill>
      <patternFill patternType="gray125"/>
    </fill>
    <fill>
      <patternFill patternType="solid">
        <fgColor rgb="FFF2F2F2"/>
        <bgColor rgb="FFFDEADA"/>
      </patternFill>
    </fill>
    <fill>
      <patternFill patternType="solid">
        <fgColor rgb="FFFDEADA"/>
        <bgColor rgb="FFF2F2F2"/>
      </patternFill>
    </fill>
    <fill>
      <patternFill patternType="solid">
        <fgColor rgb="FFFFFFFF"/>
        <bgColor rgb="FFF2F2F2"/>
      </patternFill>
    </fill>
    <fill>
      <patternFill patternType="solid">
        <fgColor rgb="FFFFC000"/>
        <bgColor rgb="FFFF9900"/>
      </patternFill>
    </fill>
    <fill>
      <patternFill patternType="solid">
        <fgColor rgb="FFC6D9F1"/>
        <bgColor rgb="FFE6E0EC"/>
      </patternFill>
    </fill>
    <fill>
      <patternFill patternType="solid">
        <fgColor rgb="FFE6E0EC"/>
        <bgColor rgb="FFF2F2F2"/>
      </patternFill>
    </fill>
    <fill>
      <patternFill patternType="solid">
        <fgColor theme="7" tint="0.59999389629810485"/>
        <bgColor rgb="FFF2F2F2"/>
      </patternFill>
    </fill>
    <fill>
      <patternFill patternType="solid">
        <fgColor rgb="FFC6D9F1"/>
        <bgColor indexed="64"/>
      </patternFill>
    </fill>
    <fill>
      <patternFill patternType="solid">
        <fgColor rgb="FFFDEADA"/>
        <bgColor indexed="64"/>
      </patternFill>
    </fill>
    <fill>
      <patternFill patternType="solid">
        <fgColor rgb="FFF2F2F2"/>
        <bgColor indexed="64"/>
      </patternFill>
    </fill>
    <fill>
      <patternFill patternType="solid">
        <fgColor rgb="FFFFFF00"/>
        <bgColor rgb="FFE6E0EC"/>
      </patternFill>
    </fill>
  </fills>
  <borders count="3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top/>
      <bottom style="thin">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medium">
        <color auto="1"/>
      </right>
      <top/>
      <bottom/>
      <diagonal/>
    </border>
    <border>
      <left/>
      <right style="thin">
        <color auto="1"/>
      </right>
      <top/>
      <bottom/>
      <diagonal/>
    </border>
    <border>
      <left/>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s>
  <cellStyleXfs count="41">
    <xf numFmtId="0" fontId="0" fillId="0" borderId="0"/>
    <xf numFmtId="166" fontId="12" fillId="0" borderId="0" applyBorder="0" applyProtection="0"/>
    <xf numFmtId="0" fontId="8" fillId="0" borderId="0" applyBorder="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130">
    <xf numFmtId="0" fontId="0" fillId="0" borderId="0" xfId="0"/>
    <xf numFmtId="0" fontId="1" fillId="0" borderId="0" xfId="0" applyFont="1"/>
    <xf numFmtId="0" fontId="4" fillId="0" borderId="0" xfId="0" applyFont="1"/>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vertical="center"/>
    </xf>
    <xf numFmtId="0" fontId="4" fillId="0" borderId="8" xfId="0" applyFont="1" applyBorder="1" applyAlignment="1">
      <alignment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 fontId="7" fillId="0" borderId="0" xfId="0" applyNumberFormat="1" applyFont="1" applyAlignment="1">
      <alignment horizontal="center"/>
    </xf>
    <xf numFmtId="0" fontId="4" fillId="0" borderId="0" xfId="0" applyFont="1" applyAlignment="1">
      <alignment vertical="center"/>
    </xf>
    <xf numFmtId="1" fontId="9" fillId="0" borderId="0" xfId="0" applyNumberFormat="1" applyFont="1" applyAlignment="1">
      <alignment horizontal="center" vertical="center"/>
    </xf>
    <xf numFmtId="0" fontId="6" fillId="0" borderId="0" xfId="0" applyFont="1" applyAlignment="1">
      <alignment horizontal="left" vertical="center"/>
    </xf>
    <xf numFmtId="1" fontId="4" fillId="2" borderId="4" xfId="0" applyNumberFormat="1"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2" fontId="11" fillId="4" borderId="7" xfId="0" applyNumberFormat="1" applyFont="1" applyFill="1" applyBorder="1" applyAlignment="1">
      <alignment horizontal="center" vertical="center"/>
    </xf>
    <xf numFmtId="0" fontId="4" fillId="0" borderId="0" xfId="0" applyFont="1" applyAlignment="1">
      <alignment horizontal="left" vertical="center"/>
    </xf>
    <xf numFmtId="2" fontId="7" fillId="4" borderId="9" xfId="0" applyNumberFormat="1" applyFont="1" applyFill="1" applyBorder="1" applyAlignment="1">
      <alignment horizontal="center"/>
    </xf>
    <xf numFmtId="0" fontId="11" fillId="2" borderId="13" xfId="0" applyFont="1" applyFill="1" applyBorder="1" applyAlignment="1">
      <alignment horizontal="center"/>
    </xf>
    <xf numFmtId="0" fontId="4" fillId="0" borderId="13" xfId="0" applyFont="1" applyBorder="1" applyAlignment="1">
      <alignment horizontal="justify" vertical="center"/>
    </xf>
    <xf numFmtId="0" fontId="7" fillId="0" borderId="0" xfId="0" applyFont="1" applyAlignment="1">
      <alignment horizontal="center" vertical="center"/>
    </xf>
    <xf numFmtId="2" fontId="7" fillId="0" borderId="0" xfId="0" applyNumberFormat="1" applyFont="1" applyAlignment="1">
      <alignment horizontal="center" vertical="center"/>
    </xf>
    <xf numFmtId="0" fontId="4" fillId="0" borderId="0" xfId="0" applyFont="1" applyAlignment="1">
      <alignment horizontal="center"/>
    </xf>
    <xf numFmtId="0" fontId="11" fillId="2" borderId="18" xfId="0" applyFont="1" applyFill="1" applyBorder="1" applyAlignment="1">
      <alignment horizontal="center" vertical="center" textRotation="90" wrapText="1"/>
    </xf>
    <xf numFmtId="0" fontId="6" fillId="0" borderId="0" xfId="0" applyFont="1" applyAlignment="1">
      <alignment vertical="center"/>
    </xf>
    <xf numFmtId="0" fontId="11" fillId="2" borderId="1" xfId="0" applyFont="1" applyFill="1" applyBorder="1" applyAlignment="1">
      <alignment horizontal="center"/>
    </xf>
    <xf numFmtId="2" fontId="7" fillId="0" borderId="0" xfId="0" applyNumberFormat="1" applyFont="1" applyAlignment="1">
      <alignment horizontal="center"/>
    </xf>
    <xf numFmtId="2" fontId="7" fillId="0" borderId="1" xfId="0" applyNumberFormat="1" applyFont="1" applyBorder="1" applyAlignment="1">
      <alignment horizontal="center"/>
    </xf>
    <xf numFmtId="2" fontId="9" fillId="6" borderId="9" xfId="0" applyNumberFormat="1" applyFont="1" applyFill="1" applyBorder="1" applyAlignment="1">
      <alignment horizontal="center" vertical="center"/>
    </xf>
    <xf numFmtId="164" fontId="11" fillId="5" borderId="20" xfId="0" applyNumberFormat="1" applyFont="1" applyFill="1" applyBorder="1" applyAlignment="1">
      <alignment vertical="center" wrapText="1"/>
    </xf>
    <xf numFmtId="0" fontId="4" fillId="0" borderId="1" xfId="0" applyFont="1" applyBorder="1" applyAlignment="1">
      <alignment horizontal="left" vertical="center" wrapText="1"/>
    </xf>
    <xf numFmtId="0" fontId="3" fillId="6" borderId="2" xfId="0" applyFont="1" applyFill="1" applyBorder="1" applyAlignment="1">
      <alignment vertical="center"/>
    </xf>
    <xf numFmtId="0" fontId="13" fillId="4" borderId="0" xfId="0" applyFont="1" applyFill="1" applyAlignment="1">
      <alignment vertical="center"/>
    </xf>
    <xf numFmtId="0" fontId="9" fillId="6" borderId="9" xfId="0" applyFont="1" applyFill="1" applyBorder="1" applyAlignment="1">
      <alignment vertical="center"/>
    </xf>
    <xf numFmtId="0" fontId="3" fillId="7" borderId="13" xfId="0" applyFont="1" applyFill="1" applyBorder="1" applyAlignment="1">
      <alignment horizontal="center" vertical="center" wrapText="1"/>
    </xf>
    <xf numFmtId="0" fontId="10" fillId="0" borderId="3" xfId="0" applyFont="1" applyBorder="1" applyAlignment="1">
      <alignment horizontal="left" vertical="center"/>
    </xf>
    <xf numFmtId="0" fontId="10" fillId="0" borderId="7" xfId="0" applyFont="1" applyBorder="1" applyAlignment="1">
      <alignment horizontal="left" vertical="center"/>
    </xf>
    <xf numFmtId="0" fontId="10" fillId="0" borderId="9" xfId="0" applyFont="1" applyBorder="1" applyAlignment="1">
      <alignment horizontal="left" vertical="center"/>
    </xf>
    <xf numFmtId="164" fontId="11" fillId="0" borderId="0" xfId="0" applyNumberFormat="1" applyFont="1" applyAlignment="1">
      <alignment horizontal="center" vertical="center" wrapText="1"/>
    </xf>
    <xf numFmtId="0" fontId="2" fillId="0" borderId="0" xfId="0" applyFont="1"/>
    <xf numFmtId="167" fontId="4" fillId="0" borderId="1" xfId="2" applyNumberFormat="1" applyFont="1" applyBorder="1" applyAlignment="1">
      <alignment horizontal="center" vertical="center"/>
    </xf>
    <xf numFmtId="167" fontId="4" fillId="0" borderId="17" xfId="2" applyNumberFormat="1" applyFont="1" applyBorder="1" applyAlignment="1">
      <alignment horizontal="center" vertical="center"/>
    </xf>
    <xf numFmtId="0" fontId="5" fillId="2" borderId="16" xfId="0" applyFont="1" applyFill="1" applyBorder="1" applyAlignment="1">
      <alignment horizontal="center" vertical="center" textRotation="90" wrapText="1"/>
    </xf>
    <xf numFmtId="0" fontId="4" fillId="0" borderId="0" xfId="0" applyFont="1" applyAlignment="1">
      <alignment horizontal="justify" vertical="center"/>
    </xf>
    <xf numFmtId="0" fontId="3" fillId="8" borderId="19" xfId="0" applyFont="1" applyFill="1" applyBorder="1" applyAlignment="1">
      <alignment horizontal="center" vertical="center"/>
    </xf>
    <xf numFmtId="0" fontId="3" fillId="0" borderId="20" xfId="0" applyFont="1" applyBorder="1" applyAlignment="1">
      <alignment horizontal="left" vertical="top" wrapText="1"/>
    </xf>
    <xf numFmtId="0" fontId="4" fillId="0" borderId="9" xfId="0" applyFont="1" applyBorder="1" applyAlignment="1">
      <alignment horizontal="justify" vertical="center"/>
    </xf>
    <xf numFmtId="4" fontId="11" fillId="9" borderId="1" xfId="2" applyNumberFormat="1" applyFont="1" applyFill="1" applyBorder="1" applyAlignment="1">
      <alignment horizontal="center" vertical="center"/>
    </xf>
    <xf numFmtId="0" fontId="4" fillId="0" borderId="7" xfId="0" applyFont="1" applyBorder="1" applyAlignment="1">
      <alignment wrapText="1"/>
    </xf>
    <xf numFmtId="0" fontId="4" fillId="0" borderId="0" xfId="0" applyFont="1" applyAlignment="1">
      <alignment horizontal="left" vertical="center" wrapText="1"/>
    </xf>
    <xf numFmtId="2" fontId="11" fillId="4" borderId="14" xfId="0" applyNumberFormat="1" applyFont="1" applyFill="1" applyBorder="1" applyAlignment="1">
      <alignment horizontal="center" vertical="center"/>
    </xf>
    <xf numFmtId="0" fontId="4" fillId="0" borderId="9" xfId="0" applyFont="1" applyBorder="1" applyAlignment="1">
      <alignment horizontal="left" vertical="center" wrapText="1"/>
    </xf>
    <xf numFmtId="0" fontId="3" fillId="6" borderId="20" xfId="0" applyFont="1" applyFill="1" applyBorder="1" applyAlignment="1">
      <alignment vertical="center"/>
    </xf>
    <xf numFmtId="0" fontId="3" fillId="6" borderId="12" xfId="0" applyFont="1" applyFill="1" applyBorder="1" applyAlignment="1">
      <alignment vertical="center"/>
    </xf>
    <xf numFmtId="0" fontId="10" fillId="6" borderId="7" xfId="0" applyFont="1" applyFill="1" applyBorder="1" applyAlignment="1">
      <alignment horizontal="center" vertical="center"/>
    </xf>
    <xf numFmtId="0" fontId="9" fillId="9" borderId="16" xfId="0" applyFont="1" applyFill="1" applyBorder="1" applyAlignment="1">
      <alignment vertical="center"/>
    </xf>
    <xf numFmtId="0" fontId="3" fillId="6" borderId="1" xfId="0" applyFont="1" applyFill="1" applyBorder="1" applyAlignment="1">
      <alignment vertical="center"/>
    </xf>
    <xf numFmtId="4" fontId="7" fillId="6" borderId="1" xfId="0" applyNumberFormat="1" applyFont="1" applyFill="1" applyBorder="1" applyAlignment="1">
      <alignment horizontal="center" vertical="center"/>
    </xf>
    <xf numFmtId="49" fontId="10" fillId="0" borderId="9" xfId="0" applyNumberFormat="1" applyFont="1" applyBorder="1" applyAlignment="1">
      <alignment horizontal="left" vertical="top" wrapText="1"/>
    </xf>
    <xf numFmtId="1" fontId="7" fillId="0" borderId="22" xfId="0" applyNumberFormat="1" applyFont="1" applyBorder="1" applyAlignment="1">
      <alignment horizontal="center" vertical="center"/>
    </xf>
    <xf numFmtId="0" fontId="10" fillId="0" borderId="15" xfId="0" applyFont="1" applyBorder="1" applyAlignment="1">
      <alignment horizontal="left" vertical="center"/>
    </xf>
    <xf numFmtId="0" fontId="10" fillId="0" borderId="24" xfId="0" applyFont="1" applyBorder="1" applyAlignment="1">
      <alignment horizontal="left" vertical="center"/>
    </xf>
    <xf numFmtId="0" fontId="10" fillId="0" borderId="0" xfId="0" applyFont="1" applyAlignment="1">
      <alignment horizontal="left" vertical="center"/>
    </xf>
    <xf numFmtId="0" fontId="0" fillId="0" borderId="23" xfId="0" applyBorder="1"/>
    <xf numFmtId="0" fontId="3" fillId="0" borderId="24" xfId="0" applyFont="1" applyBorder="1" applyAlignment="1">
      <alignment horizontal="center" vertical="center" wrapText="1"/>
    </xf>
    <xf numFmtId="7" fontId="4" fillId="0" borderId="7" xfId="1" applyNumberFormat="1" applyFont="1" applyBorder="1" applyAlignment="1" applyProtection="1">
      <alignment horizontal="center" vertical="center"/>
    </xf>
    <xf numFmtId="7" fontId="4" fillId="0" borderId="21" xfId="1" applyNumberFormat="1" applyFont="1" applyBorder="1" applyAlignment="1" applyProtection="1">
      <alignment horizontal="center" vertical="center"/>
    </xf>
    <xf numFmtId="0" fontId="4" fillId="0" borderId="1" xfId="2" applyFont="1" applyBorder="1" applyAlignment="1" applyProtection="1">
      <alignment vertical="center" wrapText="1"/>
    </xf>
    <xf numFmtId="0" fontId="4" fillId="0" borderId="2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3" xfId="2" applyFont="1" applyBorder="1" applyAlignment="1" applyProtection="1">
      <alignment vertical="center" wrapText="1"/>
    </xf>
    <xf numFmtId="0" fontId="4" fillId="0" borderId="29" xfId="0" applyFont="1" applyBorder="1" applyAlignment="1">
      <alignment horizontal="center" wrapText="1"/>
    </xf>
    <xf numFmtId="0" fontId="4" fillId="0" borderId="28" xfId="0" applyFont="1" applyBorder="1" applyAlignment="1">
      <alignment horizontal="center" wrapText="1"/>
    </xf>
    <xf numFmtId="0" fontId="4" fillId="0" borderId="0" xfId="0" applyFont="1" applyAlignment="1">
      <alignment horizontal="center" wrapText="1"/>
    </xf>
    <xf numFmtId="0" fontId="4" fillId="0" borderId="30" xfId="0" applyFont="1" applyBorder="1" applyAlignment="1">
      <alignment horizontal="center" wrapText="1"/>
    </xf>
    <xf numFmtId="0" fontId="4" fillId="0" borderId="31" xfId="0" applyFont="1" applyBorder="1" applyAlignment="1">
      <alignment horizontal="center" wrapText="1"/>
    </xf>
    <xf numFmtId="0" fontId="4" fillId="10" borderId="32" xfId="0" applyFont="1" applyFill="1" applyBorder="1" applyAlignment="1">
      <alignment vertical="center"/>
    </xf>
    <xf numFmtId="0" fontId="4" fillId="10" borderId="17" xfId="0" applyFont="1" applyFill="1" applyBorder="1" applyAlignment="1">
      <alignment vertical="center"/>
    </xf>
    <xf numFmtId="0" fontId="4" fillId="0" borderId="13" xfId="0" applyFont="1" applyBorder="1" applyAlignment="1">
      <alignment horizontal="left" vertical="center" wrapText="1"/>
    </xf>
    <xf numFmtId="0" fontId="4" fillId="0" borderId="7" xfId="0" applyFont="1" applyBorder="1" applyAlignment="1">
      <alignment horizontal="left" vertical="center" wrapText="1"/>
    </xf>
    <xf numFmtId="0" fontId="4" fillId="0" borderId="13" xfId="0" applyFont="1" applyBorder="1" applyAlignment="1">
      <alignment horizontal="left" vertical="center"/>
    </xf>
    <xf numFmtId="2" fontId="7" fillId="4" borderId="0" xfId="0" applyNumberFormat="1" applyFont="1" applyFill="1" applyAlignment="1">
      <alignment horizontal="center"/>
    </xf>
    <xf numFmtId="0" fontId="7" fillId="0" borderId="32" xfId="0" applyFont="1" applyBorder="1" applyAlignment="1">
      <alignment horizontal="center" vertical="center"/>
    </xf>
    <xf numFmtId="2" fontId="7" fillId="4" borderId="32" xfId="0" applyNumberFormat="1" applyFont="1" applyFill="1" applyBorder="1" applyAlignment="1">
      <alignment horizontal="center"/>
    </xf>
    <xf numFmtId="0" fontId="11" fillId="11" borderId="1" xfId="0" applyFont="1" applyFill="1" applyBorder="1" applyAlignment="1">
      <alignment horizontal="center"/>
    </xf>
    <xf numFmtId="49" fontId="10" fillId="0" borderId="3" xfId="0" applyNumberFormat="1" applyFont="1" applyBorder="1" applyAlignment="1">
      <alignment horizontal="left" vertical="top" wrapText="1"/>
    </xf>
    <xf numFmtId="164" fontId="11" fillId="2" borderId="19"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3" fillId="0" borderId="18" xfId="0" applyFont="1" applyBorder="1" applyAlignment="1">
      <alignment vertical="center" wrapText="1"/>
    </xf>
    <xf numFmtId="0" fontId="10" fillId="12" borderId="13" xfId="0" applyFont="1" applyFill="1" applyBorder="1" applyAlignment="1">
      <alignment horizontal="center" vertical="center"/>
    </xf>
    <xf numFmtId="0" fontId="3" fillId="12" borderId="2" xfId="0" applyFont="1" applyFill="1" applyBorder="1" applyAlignment="1">
      <alignment vertical="center"/>
    </xf>
    <xf numFmtId="167" fontId="4" fillId="0" borderId="17" xfId="2" applyNumberFormat="1" applyFont="1" applyBorder="1" applyAlignment="1">
      <alignment horizontal="center" vertical="center" wrapText="1"/>
    </xf>
    <xf numFmtId="167" fontId="4" fillId="0" borderId="1" xfId="2" applyNumberFormat="1" applyFont="1" applyBorder="1" applyAlignment="1">
      <alignment horizontal="center" vertical="center" wrapText="1"/>
    </xf>
    <xf numFmtId="0" fontId="5" fillId="2" borderId="1" xfId="0" applyFont="1" applyFill="1" applyBorder="1" applyAlignment="1">
      <alignment horizontal="center" vertical="center" textRotation="90" wrapText="1"/>
    </xf>
    <xf numFmtId="1" fontId="11" fillId="0" borderId="1" xfId="0" applyNumberFormat="1" applyFont="1" applyBorder="1" applyAlignment="1">
      <alignment horizontal="center" vertical="center" wrapText="1"/>
    </xf>
    <xf numFmtId="0" fontId="11" fillId="0" borderId="13" xfId="0" applyFont="1" applyBorder="1" applyAlignment="1">
      <alignment horizontal="right"/>
    </xf>
    <xf numFmtId="0" fontId="11" fillId="0" borderId="9" xfId="0" applyFont="1" applyBorder="1" applyAlignment="1">
      <alignment horizontal="right" vertical="center"/>
    </xf>
    <xf numFmtId="0" fontId="7" fillId="0" borderId="16" xfId="0" applyFont="1" applyBorder="1" applyAlignment="1">
      <alignment horizontal="center" vertical="center"/>
    </xf>
    <xf numFmtId="0" fontId="6" fillId="3" borderId="1" xfId="0" applyFont="1" applyFill="1" applyBorder="1" applyAlignment="1">
      <alignment horizontal="left" vertical="center"/>
    </xf>
    <xf numFmtId="165" fontId="11" fillId="3" borderId="1" xfId="0" applyNumberFormat="1" applyFont="1" applyFill="1" applyBorder="1" applyAlignment="1">
      <alignment horizontal="center"/>
    </xf>
    <xf numFmtId="0" fontId="7" fillId="4" borderId="1" xfId="0" applyFont="1" applyFill="1" applyBorder="1" applyAlignment="1">
      <alignment horizontal="center" vertical="center"/>
    </xf>
    <xf numFmtId="1" fontId="4" fillId="2" borderId="2" xfId="0" applyNumberFormat="1" applyFont="1" applyFill="1" applyBorder="1" applyAlignment="1">
      <alignment horizontal="center" vertical="center"/>
    </xf>
    <xf numFmtId="1" fontId="4" fillId="2" borderId="25" xfId="0" applyNumberFormat="1" applyFont="1" applyFill="1" applyBorder="1" applyAlignment="1">
      <alignment horizontal="center" vertical="center"/>
    </xf>
    <xf numFmtId="1" fontId="4" fillId="2" borderId="26" xfId="0" applyNumberFormat="1" applyFont="1" applyFill="1" applyBorder="1" applyAlignment="1">
      <alignment horizontal="center" vertical="center"/>
    </xf>
    <xf numFmtId="165" fontId="11" fillId="3" borderId="17" xfId="0" applyNumberFormat="1" applyFont="1" applyFill="1" applyBorder="1" applyAlignment="1">
      <alignment horizontal="center"/>
    </xf>
    <xf numFmtId="0" fontId="11" fillId="3" borderId="1" xfId="0" applyFont="1" applyFill="1" applyBorder="1" applyAlignment="1">
      <alignment horizontal="center" vertical="center"/>
    </xf>
    <xf numFmtId="0" fontId="11" fillId="3" borderId="19" xfId="0" applyFont="1" applyFill="1" applyBorder="1" applyAlignment="1">
      <alignment horizontal="center" vertical="center"/>
    </xf>
    <xf numFmtId="0" fontId="0" fillId="0" borderId="17" xfId="0" applyBorder="1"/>
    <xf numFmtId="164" fontId="11" fillId="3" borderId="19" xfId="0" applyNumberFormat="1" applyFont="1" applyFill="1" applyBorder="1" applyAlignment="1">
      <alignment horizontal="center" vertical="center" wrapText="1"/>
    </xf>
    <xf numFmtId="164" fontId="11" fillId="3" borderId="32" xfId="0" applyNumberFormat="1" applyFont="1" applyFill="1" applyBorder="1" applyAlignment="1">
      <alignment horizontal="center" vertical="center" wrapText="1"/>
    </xf>
    <xf numFmtId="0" fontId="16" fillId="0" borderId="0" xfId="0" applyFont="1" applyAlignment="1">
      <alignment horizontal="center"/>
    </xf>
    <xf numFmtId="0" fontId="16" fillId="0" borderId="0" xfId="0" applyFont="1" applyAlignment="1">
      <alignment horizontal="center" wrapText="1"/>
    </xf>
    <xf numFmtId="0" fontId="17" fillId="0" borderId="0" xfId="0" applyFont="1" applyAlignment="1">
      <alignment horizontal="center"/>
    </xf>
    <xf numFmtId="0" fontId="18" fillId="0" borderId="0" xfId="0" applyFont="1" applyAlignment="1">
      <alignment horizontal="center"/>
    </xf>
    <xf numFmtId="164" fontId="2" fillId="2" borderId="24" xfId="0" applyNumberFormat="1"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0" fontId="5" fillId="2" borderId="16" xfId="0" applyFont="1" applyFill="1" applyBorder="1" applyAlignment="1">
      <alignment horizontal="center" vertical="center" textRotation="90" wrapText="1"/>
    </xf>
    <xf numFmtId="0" fontId="5" fillId="2" borderId="21" xfId="0" applyFont="1" applyFill="1" applyBorder="1" applyAlignment="1">
      <alignment horizontal="center" vertical="center" textRotation="90" wrapText="1"/>
    </xf>
    <xf numFmtId="164" fontId="2" fillId="2" borderId="19" xfId="0" applyNumberFormat="1" applyFont="1" applyFill="1" applyBorder="1" applyAlignment="1">
      <alignment horizontal="center" vertical="top" wrapText="1"/>
    </xf>
    <xf numFmtId="0" fontId="0" fillId="0" borderId="32" xfId="0" applyBorder="1" applyAlignment="1">
      <alignment vertical="top"/>
    </xf>
    <xf numFmtId="0" fontId="0" fillId="0" borderId="17" xfId="0" applyBorder="1" applyAlignment="1">
      <alignment vertical="top"/>
    </xf>
    <xf numFmtId="164" fontId="2" fillId="2" borderId="32" xfId="0" applyNumberFormat="1" applyFont="1" applyFill="1" applyBorder="1" applyAlignment="1">
      <alignment horizontal="center" vertical="top" wrapText="1"/>
    </xf>
    <xf numFmtId="164" fontId="5" fillId="3" borderId="24" xfId="0" applyNumberFormat="1" applyFont="1" applyFill="1" applyBorder="1" applyAlignment="1">
      <alignment horizontal="center" vertical="center" wrapText="1"/>
    </xf>
    <xf numFmtId="164" fontId="5" fillId="3" borderId="0" xfId="0" applyNumberFormat="1" applyFont="1" applyFill="1" applyBorder="1" applyAlignment="1">
      <alignment horizontal="center" vertical="center" wrapText="1"/>
    </xf>
  </cellXfs>
  <cellStyles count="4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Monétaire" xfId="1" builtinId="4"/>
    <cellStyle name="Normal" xfId="0" builtinId="0"/>
    <cellStyle name="Texte explicatif" xfId="2" builtinId="53" customBuiltin="1"/>
  </cellStyles>
  <dxfs count="1">
    <dxf>
      <font>
        <b val="0"/>
        <i/>
        <strike val="0"/>
        <outline val="0"/>
        <shadow val="0"/>
        <u val="none"/>
        <color rgb="FF7F7F7F"/>
        <name val="Calibri"/>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9999FF"/>
      <rgbColor rgb="FF993366"/>
      <rgbColor rgb="FFFDEADA"/>
      <rgbColor rgb="FFF2F2F2"/>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E6E0EC"/>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2F2F2"/>
      <color rgb="FFFDEADA"/>
      <color rgb="FFBFBFBF"/>
      <color rgb="FFE6E0EC"/>
      <color rgb="FFC6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5</xdr:col>
      <xdr:colOff>269748</xdr:colOff>
      <xdr:row>6</xdr:row>
      <xdr:rowOff>148971</xdr:rowOff>
    </xdr:to>
    <xdr:pic>
      <xdr:nvPicPr>
        <xdr:cNvPr id="3" name="Image 2">
          <a:extLst>
            <a:ext uri="{FF2B5EF4-FFF2-40B4-BE49-F238E27FC236}">
              <a16:creationId xmlns:a16="http://schemas.microsoft.com/office/drawing/2014/main" id="{20755F99-0D76-4B11-84F1-EB15D092DC63}"/>
            </a:ext>
          </a:extLst>
        </xdr:cNvPr>
        <xdr:cNvPicPr>
          <a:picLocks noChangeAspect="1"/>
        </xdr:cNvPicPr>
      </xdr:nvPicPr>
      <xdr:blipFill>
        <a:blip xmlns:r="http://schemas.openxmlformats.org/officeDocument/2006/relationships" r:embed="rId1"/>
        <a:stretch>
          <a:fillRect/>
        </a:stretch>
      </xdr:blipFill>
      <xdr:spPr>
        <a:xfrm>
          <a:off x="2286000" y="0"/>
          <a:ext cx="1801368" cy="11033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86186-C30D-4CDE-B0D2-C80474991992}">
  <sheetPr>
    <pageSetUpPr fitToPage="1"/>
  </sheetPr>
  <dimension ref="A16:H32"/>
  <sheetViews>
    <sheetView tabSelected="1" workbookViewId="0">
      <selection activeCell="C26" sqref="C26"/>
    </sheetView>
  </sheetViews>
  <sheetFormatPr baseColWidth="10" defaultRowHeight="12.75"/>
  <sheetData>
    <row r="16" spans="1:8">
      <c r="A16" s="116" t="s">
        <v>116</v>
      </c>
      <c r="B16" s="116"/>
      <c r="C16" s="116"/>
      <c r="D16" s="116"/>
      <c r="E16" s="116"/>
      <c r="F16" s="116"/>
      <c r="G16" s="116"/>
      <c r="H16" s="116"/>
    </row>
    <row r="17" spans="1:8" ht="26.25" customHeight="1">
      <c r="A17" s="117" t="s">
        <v>117</v>
      </c>
      <c r="B17" s="117"/>
      <c r="C17" s="117"/>
      <c r="D17" s="117"/>
      <c r="E17" s="117"/>
      <c r="F17" s="117"/>
      <c r="G17" s="117"/>
      <c r="H17" s="117"/>
    </row>
    <row r="23" spans="1:8" ht="18">
      <c r="A23" s="119" t="s">
        <v>118</v>
      </c>
      <c r="B23" s="119"/>
      <c r="C23" s="119"/>
      <c r="D23" s="119"/>
      <c r="E23" s="119"/>
      <c r="F23" s="119"/>
      <c r="G23" s="119"/>
      <c r="H23" s="119"/>
    </row>
    <row r="30" spans="1:8">
      <c r="A30" s="118" t="s">
        <v>120</v>
      </c>
      <c r="B30" s="118"/>
      <c r="C30" s="118"/>
      <c r="D30" s="118"/>
      <c r="E30" s="118"/>
      <c r="F30" s="118"/>
      <c r="G30" s="118"/>
      <c r="H30" s="118"/>
    </row>
    <row r="31" spans="1:8">
      <c r="A31" s="116" t="s">
        <v>121</v>
      </c>
      <c r="B31" s="116"/>
      <c r="C31" s="116"/>
      <c r="D31" s="116"/>
      <c r="E31" s="116"/>
      <c r="F31" s="116"/>
      <c r="G31" s="116"/>
      <c r="H31" s="116"/>
    </row>
    <row r="32" spans="1:8">
      <c r="A32" s="116" t="s">
        <v>122</v>
      </c>
      <c r="B32" s="116"/>
      <c r="C32" s="116"/>
      <c r="D32" s="116"/>
      <c r="E32" s="116"/>
      <c r="F32" s="116"/>
      <c r="G32" s="116"/>
      <c r="H32" s="116"/>
    </row>
  </sheetData>
  <mergeCells count="6">
    <mergeCell ref="A32:H32"/>
    <mergeCell ref="A23:H23"/>
    <mergeCell ref="A16:H16"/>
    <mergeCell ref="A17:H17"/>
    <mergeCell ref="A30:H30"/>
    <mergeCell ref="A31:H31"/>
  </mergeCells>
  <printOptions horizontalCentered="1" verticalCentered="1"/>
  <pageMargins left="0.70866141732283472" right="0.70866141732283472"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H40"/>
  <sheetViews>
    <sheetView zoomScale="85" zoomScaleNormal="85" zoomScalePageLayoutView="75" workbookViewId="0">
      <selection sqref="A1:L1"/>
    </sheetView>
  </sheetViews>
  <sheetFormatPr baseColWidth="10" defaultColWidth="8.5703125" defaultRowHeight="12.75"/>
  <cols>
    <col min="1" max="1" width="11.42578125" style="1" customWidth="1"/>
    <col min="2" max="2" width="99.42578125" style="1" customWidth="1"/>
    <col min="3" max="4" width="11.42578125" style="1" customWidth="1"/>
    <col min="5" max="5" width="12.140625" style="1" customWidth="1"/>
    <col min="6" max="7" width="11.42578125" style="1" customWidth="1"/>
    <col min="8" max="10" width="19.42578125" style="1" customWidth="1"/>
    <col min="11" max="11" width="20.140625" style="1" customWidth="1"/>
    <col min="12" max="12" width="19" style="1" customWidth="1"/>
    <col min="13" max="1022" width="11.42578125" style="1" customWidth="1"/>
  </cols>
  <sheetData>
    <row r="1" spans="1:12" ht="54" customHeight="1">
      <c r="A1" s="121" t="s">
        <v>119</v>
      </c>
      <c r="B1" s="121"/>
      <c r="C1" s="121"/>
      <c r="D1" s="121"/>
      <c r="E1" s="121"/>
      <c r="F1" s="121"/>
      <c r="G1" s="121"/>
      <c r="H1" s="121"/>
      <c r="I1" s="121"/>
      <c r="J1" s="121"/>
      <c r="K1" s="121"/>
      <c r="L1" s="121"/>
    </row>
    <row r="2" spans="1:12" ht="98.25" customHeight="1" thickBot="1">
      <c r="F2" s="2"/>
      <c r="H2" s="122" t="s">
        <v>33</v>
      </c>
      <c r="I2" s="123" t="s">
        <v>34</v>
      </c>
      <c r="J2" s="123" t="s">
        <v>35</v>
      </c>
      <c r="K2" s="122" t="s">
        <v>36</v>
      </c>
      <c r="L2" s="122" t="s">
        <v>78</v>
      </c>
    </row>
    <row r="3" spans="1:12" ht="19.5" thickBot="1">
      <c r="A3" s="104" t="s">
        <v>0</v>
      </c>
      <c r="B3" s="104"/>
      <c r="C3" s="104"/>
      <c r="D3" s="104"/>
      <c r="E3" s="104"/>
      <c r="F3" s="2"/>
      <c r="H3" s="99"/>
      <c r="I3" s="45"/>
      <c r="J3" s="45"/>
      <c r="K3" s="99"/>
      <c r="L3" s="99"/>
    </row>
    <row r="4" spans="1:12" ht="18.95" customHeight="1">
      <c r="A4" s="2"/>
      <c r="B4" s="7" t="s">
        <v>37</v>
      </c>
      <c r="C4" s="3" t="s">
        <v>1</v>
      </c>
      <c r="D4" s="4" t="s">
        <v>2</v>
      </c>
      <c r="E4" s="5" t="s">
        <v>3</v>
      </c>
      <c r="F4" s="2"/>
      <c r="H4" s="6" t="s">
        <v>4</v>
      </c>
      <c r="I4" s="6" t="s">
        <v>4</v>
      </c>
      <c r="J4" s="6" t="s">
        <v>4</v>
      </c>
      <c r="K4" s="6" t="s">
        <v>4</v>
      </c>
      <c r="L4" s="6" t="s">
        <v>4</v>
      </c>
    </row>
    <row r="5" spans="1:12" ht="18.95" customHeight="1">
      <c r="A5" s="2"/>
      <c r="B5" s="7" t="s">
        <v>38</v>
      </c>
      <c r="C5" s="3" t="s">
        <v>1</v>
      </c>
      <c r="D5" s="4" t="s">
        <v>2</v>
      </c>
      <c r="E5" s="5" t="s">
        <v>3</v>
      </c>
      <c r="F5" s="2"/>
      <c r="H5" s="6" t="s">
        <v>4</v>
      </c>
      <c r="I5" s="6" t="s">
        <v>4</v>
      </c>
      <c r="J5" s="6" t="s">
        <v>4</v>
      </c>
      <c r="K5" s="6" t="s">
        <v>4</v>
      </c>
      <c r="L5" s="6" t="s">
        <v>4</v>
      </c>
    </row>
    <row r="6" spans="1:12" ht="18.95" customHeight="1" thickBot="1">
      <c r="A6" s="2"/>
      <c r="B6" s="51" t="s">
        <v>39</v>
      </c>
      <c r="C6" s="8" t="s">
        <v>1</v>
      </c>
      <c r="D6" s="9" t="s">
        <v>2</v>
      </c>
      <c r="E6" s="10" t="s">
        <v>3</v>
      </c>
      <c r="F6" s="2"/>
      <c r="H6" s="6" t="s">
        <v>4</v>
      </c>
      <c r="I6" s="6" t="s">
        <v>4</v>
      </c>
      <c r="J6" s="6" t="s">
        <v>4</v>
      </c>
      <c r="K6" s="6" t="s">
        <v>4</v>
      </c>
      <c r="L6" s="6" t="s">
        <v>4</v>
      </c>
    </row>
    <row r="7" spans="1:12" ht="18">
      <c r="A7" s="2"/>
      <c r="B7" s="2"/>
      <c r="C7" s="2"/>
      <c r="D7" s="2"/>
      <c r="E7" s="2"/>
      <c r="F7" s="2"/>
      <c r="H7" s="74"/>
      <c r="I7" s="74"/>
      <c r="J7" s="74"/>
      <c r="K7" s="74"/>
      <c r="L7" s="74"/>
    </row>
    <row r="8" spans="1:12" ht="18.75" thickBot="1">
      <c r="A8" s="2"/>
      <c r="B8" s="2"/>
      <c r="C8" s="2"/>
      <c r="D8" s="2"/>
      <c r="E8" s="2"/>
      <c r="F8" s="2"/>
      <c r="H8" s="11"/>
      <c r="I8" s="11"/>
      <c r="J8" s="11"/>
      <c r="K8" s="11"/>
      <c r="L8" s="11"/>
    </row>
    <row r="9" spans="1:12" ht="19.5" thickBot="1">
      <c r="A9" s="104" t="s">
        <v>5</v>
      </c>
      <c r="B9" s="104"/>
      <c r="C9" s="104"/>
      <c r="D9" s="104"/>
      <c r="E9" s="104"/>
      <c r="F9" s="2"/>
    </row>
    <row r="10" spans="1:12" ht="19.5" customHeight="1" thickBot="1">
      <c r="A10" s="2"/>
      <c r="B10" s="70" t="s">
        <v>6</v>
      </c>
      <c r="C10" s="79" t="s">
        <v>1</v>
      </c>
      <c r="D10" s="80" t="s">
        <v>2</v>
      </c>
      <c r="E10" s="76" t="s">
        <v>3</v>
      </c>
      <c r="F10" s="12"/>
      <c r="H10" s="71" t="s">
        <v>4</v>
      </c>
      <c r="I10" s="71" t="s">
        <v>4</v>
      </c>
      <c r="J10" s="72" t="s">
        <v>4</v>
      </c>
      <c r="K10" s="73" t="s">
        <v>4</v>
      </c>
      <c r="L10" s="73" t="s">
        <v>4</v>
      </c>
    </row>
    <row r="11" spans="1:12" ht="20.25" customHeight="1" thickBot="1">
      <c r="A11" s="2"/>
      <c r="B11" s="75"/>
      <c r="C11" s="78"/>
      <c r="D11" s="78"/>
      <c r="E11" s="77"/>
      <c r="F11" s="12"/>
      <c r="H11" s="74"/>
      <c r="I11" s="74"/>
      <c r="J11" s="74"/>
      <c r="K11" s="74"/>
      <c r="L11" s="74"/>
    </row>
    <row r="12" spans="1:12" ht="18.75" thickBot="1">
      <c r="A12" s="111" t="s">
        <v>8</v>
      </c>
      <c r="B12" s="112"/>
      <c r="C12" s="81"/>
      <c r="D12" s="81"/>
      <c r="E12" s="82"/>
      <c r="F12" s="12"/>
      <c r="G12" s="13" t="s">
        <v>7</v>
      </c>
      <c r="H12" s="62"/>
      <c r="I12" s="62"/>
      <c r="J12" s="62"/>
      <c r="K12" s="62"/>
      <c r="L12" s="62"/>
    </row>
    <row r="13" spans="1:12" ht="20.25" customHeight="1" thickBot="1">
      <c r="A13" s="104" t="s">
        <v>40</v>
      </c>
      <c r="B13" s="104"/>
      <c r="C13" s="110">
        <v>0.4</v>
      </c>
      <c r="D13" s="110"/>
      <c r="E13" s="110"/>
      <c r="F13" s="2"/>
      <c r="H13" s="21">
        <f>RANK(H20,$H$20:$L$20)</f>
        <v>4</v>
      </c>
      <c r="I13" s="21">
        <f>RANK(I20,$H$20:$L$20)</f>
        <v>5</v>
      </c>
      <c r="J13" s="21">
        <f>RANK(J20,$H$20:$L$20)</f>
        <v>3</v>
      </c>
      <c r="K13" s="21">
        <f>RANK(K20,$H$20:$L$20)</f>
        <v>2</v>
      </c>
      <c r="L13" s="21">
        <f>RANK(L20,$H$20:$L$20)</f>
        <v>1</v>
      </c>
    </row>
    <row r="14" spans="1:12" ht="19.5" customHeight="1">
      <c r="A14" s="14"/>
      <c r="B14" s="85" t="s">
        <v>41</v>
      </c>
      <c r="C14" s="15">
        <v>0</v>
      </c>
      <c r="D14" s="16" t="s">
        <v>9</v>
      </c>
      <c r="E14" s="17">
        <v>10</v>
      </c>
      <c r="F14" s="2"/>
      <c r="H14" s="18">
        <f>'Adaptation méthodologie'!B8</f>
        <v>4</v>
      </c>
      <c r="I14" s="18">
        <f>'Adaptation méthodologie'!C8</f>
        <v>4</v>
      </c>
      <c r="J14" s="18">
        <f>'Adaptation méthodologie'!D8</f>
        <v>6</v>
      </c>
      <c r="K14" s="18">
        <f>'Adaptation méthodologie'!E8</f>
        <v>8</v>
      </c>
      <c r="L14" s="18">
        <f>'Adaptation méthodologie'!F8</f>
        <v>8</v>
      </c>
    </row>
    <row r="15" spans="1:12" ht="19.5" customHeight="1">
      <c r="A15" s="14"/>
      <c r="B15" s="84" t="s">
        <v>42</v>
      </c>
      <c r="C15" s="15">
        <v>0</v>
      </c>
      <c r="D15" s="16" t="s">
        <v>9</v>
      </c>
      <c r="E15" s="17">
        <v>35</v>
      </c>
      <c r="F15" s="2"/>
      <c r="H15" s="53">
        <f>'Adaptation méthodologie'!B11</f>
        <v>21</v>
      </c>
      <c r="I15" s="53">
        <f>'Adaptation méthodologie'!C11</f>
        <v>21</v>
      </c>
      <c r="J15" s="53">
        <f>'Adaptation méthodologie'!D11</f>
        <v>28</v>
      </c>
      <c r="K15" s="53">
        <f>'Adaptation méthodologie'!E11</f>
        <v>28</v>
      </c>
      <c r="L15" s="53">
        <f>'Adaptation méthodologie'!F11</f>
        <v>28</v>
      </c>
    </row>
    <row r="16" spans="1:12" ht="42.75" customHeight="1">
      <c r="A16" s="14"/>
      <c r="B16" s="84" t="s">
        <v>43</v>
      </c>
      <c r="C16" s="15">
        <v>0</v>
      </c>
      <c r="D16" s="16" t="s">
        <v>9</v>
      </c>
      <c r="E16" s="17">
        <v>30</v>
      </c>
      <c r="F16" s="2"/>
      <c r="H16" s="53">
        <f>'Adaptation méthodologie'!B14</f>
        <v>24</v>
      </c>
      <c r="I16" s="53">
        <f>'Adaptation méthodologie'!C14</f>
        <v>18</v>
      </c>
      <c r="J16" s="53">
        <f>'Adaptation méthodologie'!D14</f>
        <v>18</v>
      </c>
      <c r="K16" s="53">
        <f>'Adaptation méthodologie'!E14</f>
        <v>24</v>
      </c>
      <c r="L16" s="53">
        <f>'Adaptation méthodologie'!F14</f>
        <v>24</v>
      </c>
    </row>
    <row r="17" spans="1:12" ht="19.5" customHeight="1">
      <c r="A17" s="14"/>
      <c r="B17" s="84" t="s">
        <v>44</v>
      </c>
      <c r="C17" s="15">
        <v>0</v>
      </c>
      <c r="D17" s="16" t="s">
        <v>9</v>
      </c>
      <c r="E17" s="17">
        <v>20</v>
      </c>
      <c r="F17" s="2"/>
      <c r="H17" s="53">
        <f>'Adaptation méthodologie'!B17</f>
        <v>12</v>
      </c>
      <c r="I17" s="53">
        <f>'Adaptation méthodologie'!C17</f>
        <v>12</v>
      </c>
      <c r="J17" s="53">
        <f>'Adaptation méthodologie'!D17</f>
        <v>16</v>
      </c>
      <c r="K17" s="53">
        <f>'Adaptation méthodologie'!E17</f>
        <v>16</v>
      </c>
      <c r="L17" s="53">
        <f>'Adaptation méthodologie'!F17</f>
        <v>16</v>
      </c>
    </row>
    <row r="18" spans="1:12" ht="19.5" customHeight="1" thickBot="1">
      <c r="A18" s="14"/>
      <c r="B18" s="54" t="s">
        <v>45</v>
      </c>
      <c r="C18" s="15">
        <v>0</v>
      </c>
      <c r="D18" s="16" t="s">
        <v>9</v>
      </c>
      <c r="E18" s="17">
        <v>5</v>
      </c>
      <c r="F18" s="2"/>
      <c r="H18" s="53">
        <f>'Adaptation méthodologie'!B20</f>
        <v>4</v>
      </c>
      <c r="I18" s="53">
        <f>'Adaptation méthodologie'!C20</f>
        <v>3</v>
      </c>
      <c r="J18" s="53">
        <f>'Adaptation méthodologie'!D20</f>
        <v>4</v>
      </c>
      <c r="K18" s="53">
        <f>'Adaptation méthodologie'!E20</f>
        <v>1</v>
      </c>
      <c r="L18" s="53">
        <f>'Adaptation méthodologie'!F20</f>
        <v>4</v>
      </c>
    </row>
    <row r="19" spans="1:12" ht="19.5" customHeight="1" thickBot="1">
      <c r="A19" s="14"/>
      <c r="B19" s="52"/>
      <c r="C19" s="100" t="s">
        <v>10</v>
      </c>
      <c r="D19" s="100"/>
      <c r="E19" s="100"/>
      <c r="F19" s="2"/>
      <c r="H19" s="53">
        <f>ROUND(SUM(H14:H18),2)</f>
        <v>65</v>
      </c>
      <c r="I19" s="53">
        <f>ROUND(SUM(I14:I18),2)</f>
        <v>58</v>
      </c>
      <c r="J19" s="53">
        <f>ROUND(SUM(J14:J18),2)</f>
        <v>72</v>
      </c>
      <c r="K19" s="53">
        <f>ROUND(SUM(K14:K18),2)</f>
        <v>77</v>
      </c>
      <c r="L19" s="53">
        <f>ROUND(SUM(L14:L18),2)</f>
        <v>80</v>
      </c>
    </row>
    <row r="20" spans="1:12" ht="20.25" customHeight="1" thickBot="1">
      <c r="A20" s="2"/>
      <c r="B20" s="19"/>
      <c r="C20" s="103" t="s">
        <v>46</v>
      </c>
      <c r="D20" s="103"/>
      <c r="E20" s="103"/>
      <c r="F20" s="2"/>
      <c r="H20" s="20">
        <f>ROUND(H19/MAX($H$19:$L$19)*40,2)</f>
        <v>32.5</v>
      </c>
      <c r="I20" s="20">
        <f>ROUND(I19/MAX($H$19:$L$19)*40,2)</f>
        <v>29</v>
      </c>
      <c r="J20" s="20">
        <f>ROUND(J19/MAX($H$19:$L$19)*40,2)</f>
        <v>36</v>
      </c>
      <c r="K20" s="20">
        <f>ROUND(K19/MAX($H$19:$L$19)*40,2)</f>
        <v>38.5</v>
      </c>
      <c r="L20" s="20">
        <f>ROUND(L19/MAX($H$19:$L$19)*40,2)</f>
        <v>40</v>
      </c>
    </row>
    <row r="21" spans="1:12" ht="20.25" customHeight="1" thickBot="1">
      <c r="A21" s="2"/>
      <c r="B21" s="19"/>
      <c r="C21" s="87"/>
      <c r="D21" s="87"/>
      <c r="E21" s="87"/>
      <c r="F21" s="2"/>
      <c r="H21" s="88"/>
      <c r="I21" s="88"/>
      <c r="J21" s="88"/>
      <c r="K21" s="88"/>
      <c r="L21" s="88"/>
    </row>
    <row r="22" spans="1:12" ht="20.25" customHeight="1" thickBot="1">
      <c r="A22" s="104" t="s">
        <v>48</v>
      </c>
      <c r="B22" s="104"/>
      <c r="C22" s="110">
        <v>0.25</v>
      </c>
      <c r="D22" s="110"/>
      <c r="E22" s="110"/>
      <c r="F22" s="2"/>
      <c r="H22" s="21">
        <f>RANK(H27,$H$27:$L$27)</f>
        <v>5</v>
      </c>
      <c r="I22" s="21">
        <f>RANK(I27,$H$27:$L$27)</f>
        <v>2</v>
      </c>
      <c r="J22" s="21">
        <f>RANK(J27,$H$27:$L$27)</f>
        <v>4</v>
      </c>
      <c r="K22" s="21">
        <f>RANK(K27,$H$27:$L$27)</f>
        <v>2</v>
      </c>
      <c r="L22" s="21">
        <f>RANK(L27,$H$27:$L$27)</f>
        <v>1</v>
      </c>
    </row>
    <row r="23" spans="1:12" ht="24" customHeight="1">
      <c r="A23" s="14"/>
      <c r="B23" s="85" t="s">
        <v>50</v>
      </c>
      <c r="C23" s="15">
        <v>0</v>
      </c>
      <c r="D23" s="16" t="s">
        <v>9</v>
      </c>
      <c r="E23" s="17">
        <v>30</v>
      </c>
      <c r="F23" s="2"/>
      <c r="H23" s="18">
        <f>'Stabilité et qualification'!B8</f>
        <v>12</v>
      </c>
      <c r="I23" s="18">
        <f>'Stabilité et qualification'!C8</f>
        <v>12</v>
      </c>
      <c r="J23" s="18">
        <f>'Stabilité et qualification'!D8</f>
        <v>18</v>
      </c>
      <c r="K23" s="18">
        <f>'Stabilité et qualification'!E8</f>
        <v>12</v>
      </c>
      <c r="L23" s="18">
        <f>'Stabilité et qualification'!F8</f>
        <v>24</v>
      </c>
    </row>
    <row r="24" spans="1:12" ht="18.75">
      <c r="A24" s="14"/>
      <c r="B24" s="84" t="s">
        <v>51</v>
      </c>
      <c r="C24" s="15">
        <v>0</v>
      </c>
      <c r="D24" s="16" t="s">
        <v>9</v>
      </c>
      <c r="E24" s="17">
        <v>30</v>
      </c>
      <c r="F24" s="2"/>
      <c r="H24" s="53">
        <f>'Stabilité et qualification'!B11</f>
        <v>24</v>
      </c>
      <c r="I24" s="53">
        <f>'Stabilité et qualification'!C11</f>
        <v>24</v>
      </c>
      <c r="J24" s="53">
        <f>'Stabilité et qualification'!D11</f>
        <v>24</v>
      </c>
      <c r="K24" s="53">
        <f>'Stabilité et qualification'!E11</f>
        <v>24</v>
      </c>
      <c r="L24" s="53">
        <f>'Stabilité et qualification'!F11</f>
        <v>24</v>
      </c>
    </row>
    <row r="25" spans="1:12" ht="19.5" thickBot="1">
      <c r="A25" s="14"/>
      <c r="B25" s="54" t="s">
        <v>52</v>
      </c>
      <c r="C25" s="15">
        <v>0</v>
      </c>
      <c r="D25" s="16" t="s">
        <v>9</v>
      </c>
      <c r="E25" s="17">
        <v>40</v>
      </c>
      <c r="F25" s="2"/>
      <c r="H25" s="53">
        <f>'Stabilité et qualification'!B14</f>
        <v>24</v>
      </c>
      <c r="I25" s="53">
        <f>'Stabilité et qualification'!C14</f>
        <v>32</v>
      </c>
      <c r="J25" s="53">
        <f>'Stabilité et qualification'!D14</f>
        <v>24</v>
      </c>
      <c r="K25" s="53">
        <f>'Stabilité et qualification'!E14</f>
        <v>32</v>
      </c>
      <c r="L25" s="53">
        <f>'Stabilité et qualification'!F14</f>
        <v>24</v>
      </c>
    </row>
    <row r="26" spans="1:12" ht="19.5" thickBot="1">
      <c r="A26" s="14"/>
      <c r="B26" s="52"/>
      <c r="C26" s="100" t="s">
        <v>10</v>
      </c>
      <c r="D26" s="100"/>
      <c r="E26" s="100"/>
      <c r="F26" s="2"/>
      <c r="H26" s="53">
        <f>ROUND(SUM(H23:H25),2)</f>
        <v>60</v>
      </c>
      <c r="I26" s="53">
        <f>ROUND(SUM(I23:I25),2)</f>
        <v>68</v>
      </c>
      <c r="J26" s="53">
        <f>ROUND(SUM(J23:J25),2)</f>
        <v>66</v>
      </c>
      <c r="K26" s="53">
        <f>ROUND(SUM(K23:K25),2)</f>
        <v>68</v>
      </c>
      <c r="L26" s="53">
        <f>ROUND(SUM(L23:L25),2)</f>
        <v>72</v>
      </c>
    </row>
    <row r="27" spans="1:12" ht="18.75" thickBot="1">
      <c r="A27" s="2"/>
      <c r="B27" s="19"/>
      <c r="C27" s="103" t="s">
        <v>49</v>
      </c>
      <c r="D27" s="103"/>
      <c r="E27" s="103"/>
      <c r="F27" s="2"/>
      <c r="H27" s="20">
        <f>ROUND(H26/MAX($H$26:$L$26)*25,2)</f>
        <v>20.83</v>
      </c>
      <c r="I27" s="20">
        <f>ROUND(I26/MAX($H$26:$L$26)*25,2)</f>
        <v>23.61</v>
      </c>
      <c r="J27" s="20">
        <f>ROUND(J26/MAX($H$26:$L$26)*25,2)</f>
        <v>22.92</v>
      </c>
      <c r="K27" s="20">
        <f>ROUND(K26/MAX($H$26:$L$26)*25,2)</f>
        <v>23.61</v>
      </c>
      <c r="L27" s="20">
        <f>ROUND(L26/MAX($H$26:$L$26)*25,2)</f>
        <v>25</v>
      </c>
    </row>
    <row r="28" spans="1:12" ht="18">
      <c r="A28" s="2"/>
      <c r="B28" s="19"/>
      <c r="C28" s="23"/>
      <c r="D28" s="23"/>
      <c r="E28" s="23"/>
      <c r="F28" s="2"/>
      <c r="H28" s="86"/>
      <c r="I28" s="86"/>
      <c r="J28" s="86"/>
      <c r="K28" s="86"/>
      <c r="L28" s="86"/>
    </row>
    <row r="29" spans="1:12" ht="18.75" thickBot="1">
      <c r="A29" s="2"/>
      <c r="B29" s="2"/>
      <c r="C29" s="2"/>
      <c r="D29" s="2"/>
      <c r="E29" s="2"/>
      <c r="F29" s="2"/>
      <c r="H29" s="2"/>
      <c r="I29" s="2"/>
      <c r="J29" s="2"/>
      <c r="K29" s="2"/>
      <c r="L29" s="2"/>
    </row>
    <row r="30" spans="1:12" ht="20.100000000000001" customHeight="1" thickBot="1">
      <c r="A30" s="104" t="s">
        <v>53</v>
      </c>
      <c r="B30" s="104"/>
      <c r="C30" s="105">
        <v>0.35</v>
      </c>
      <c r="D30" s="105"/>
      <c r="E30" s="105"/>
      <c r="F30" s="2"/>
      <c r="H30" s="21">
        <f>RANK(H34,$H$34:$L$34)</f>
        <v>3</v>
      </c>
      <c r="I30" s="21">
        <f>RANK(I34,$H$34:$L$34)</f>
        <v>5</v>
      </c>
      <c r="J30" s="21">
        <f>RANK(J34,$H$34:$L$34)</f>
        <v>2</v>
      </c>
      <c r="K30" s="21">
        <f>RANK(K34,$H$34:$L$34)</f>
        <v>4</v>
      </c>
      <c r="L30" s="21">
        <f>RANK(L34,$H$34:$L$34)</f>
        <v>1</v>
      </c>
    </row>
    <row r="31" spans="1:12" ht="18.75" thickBot="1">
      <c r="A31" s="2"/>
      <c r="B31" s="22" t="s">
        <v>54</v>
      </c>
      <c r="C31" s="107" t="s">
        <v>56</v>
      </c>
      <c r="D31" s="108"/>
      <c r="E31" s="109"/>
      <c r="F31" s="2"/>
      <c r="H31" s="68">
        <f>Prix!B8</f>
        <v>246564</v>
      </c>
      <c r="I31" s="68">
        <f>Prix!C8</f>
        <v>271147.5</v>
      </c>
      <c r="J31" s="68">
        <f>Prix!D8</f>
        <v>221400</v>
      </c>
      <c r="K31" s="68">
        <f>Prix!E8</f>
        <v>262602</v>
      </c>
      <c r="L31" s="68">
        <f>Prix!F8</f>
        <v>213969.6</v>
      </c>
    </row>
    <row r="32" spans="1:12" ht="18.75" thickBot="1">
      <c r="A32" s="2"/>
      <c r="B32" s="49" t="s">
        <v>55</v>
      </c>
      <c r="C32" s="107" t="s">
        <v>57</v>
      </c>
      <c r="D32" s="108"/>
      <c r="E32" s="109"/>
      <c r="F32" s="2"/>
      <c r="H32" s="68">
        <f>Prix!B10</f>
        <v>14.3</v>
      </c>
      <c r="I32" s="68">
        <f>Prix!C10</f>
        <v>14.75</v>
      </c>
      <c r="J32" s="68">
        <f>Prix!D10</f>
        <v>12.3</v>
      </c>
      <c r="K32" s="68">
        <f>Prix!E10</f>
        <v>13.44</v>
      </c>
      <c r="L32" s="68">
        <f>Prix!F10</f>
        <v>11.4</v>
      </c>
    </row>
    <row r="33" spans="1:12" ht="34.5" customHeight="1" thickBot="1">
      <c r="A33" s="2"/>
      <c r="B33" s="46"/>
      <c r="C33" s="100" t="s">
        <v>27</v>
      </c>
      <c r="D33" s="100"/>
      <c r="E33" s="100"/>
      <c r="F33" s="2"/>
      <c r="H33" s="69">
        <f>Prix!B11</f>
        <v>246578.3</v>
      </c>
      <c r="I33" s="69">
        <f>Prix!C11</f>
        <v>271162.25</v>
      </c>
      <c r="J33" s="69">
        <f>Prix!D11</f>
        <v>221412.3</v>
      </c>
      <c r="K33" s="69">
        <f>Prix!E11</f>
        <v>262615.44</v>
      </c>
      <c r="L33" s="69">
        <f>Prix!F11</f>
        <v>213981</v>
      </c>
    </row>
    <row r="34" spans="1:12" ht="19.5" customHeight="1" thickBot="1">
      <c r="A34" s="2"/>
      <c r="B34" s="19"/>
      <c r="C34" s="106" t="s">
        <v>58</v>
      </c>
      <c r="D34" s="106"/>
      <c r="E34" s="106"/>
      <c r="F34" s="2"/>
      <c r="H34" s="20">
        <f>ROUND(MIN($H$33:$L$33)/H33*35,2)</f>
        <v>30.37</v>
      </c>
      <c r="I34" s="20">
        <f>ROUND(MIN($H$33:$L$33)/I33*35,2)</f>
        <v>27.62</v>
      </c>
      <c r="J34" s="20">
        <f>ROUND(MIN($H$33:$L$33)/J33*35,2)</f>
        <v>33.83</v>
      </c>
      <c r="K34" s="20">
        <f>ROUND(MIN($H$33:$L$33)/K33*35,2)</f>
        <v>28.52</v>
      </c>
      <c r="L34" s="20">
        <f>ROUND(MIN($H$33:$L$33)/L33*35,2)</f>
        <v>35</v>
      </c>
    </row>
    <row r="35" spans="1:12" ht="18">
      <c r="B35" s="19"/>
      <c r="C35" s="23"/>
      <c r="D35" s="23"/>
      <c r="E35" s="23"/>
      <c r="F35" s="2"/>
      <c r="H35" s="24"/>
      <c r="I35" s="24"/>
      <c r="J35" s="24"/>
      <c r="K35" s="24"/>
      <c r="L35" s="24"/>
    </row>
    <row r="36" spans="1:12" ht="18">
      <c r="B36" s="19"/>
      <c r="C36" s="23"/>
      <c r="D36" s="23"/>
      <c r="E36" s="23"/>
      <c r="F36" s="2"/>
      <c r="H36" s="24"/>
      <c r="I36" s="24"/>
      <c r="J36" s="24"/>
      <c r="K36" s="24"/>
      <c r="L36" s="24"/>
    </row>
    <row r="37" spans="1:12" ht="18.75" thickBot="1">
      <c r="B37" s="2"/>
      <c r="C37" s="2"/>
      <c r="D37" s="2"/>
      <c r="E37" s="2"/>
      <c r="F37" s="2"/>
      <c r="H37" s="2"/>
      <c r="I37" s="2"/>
      <c r="J37" s="2"/>
      <c r="K37" s="2"/>
      <c r="L37" s="2"/>
    </row>
    <row r="38" spans="1:12" ht="66.599999999999994" customHeight="1" thickBot="1">
      <c r="B38" s="25"/>
      <c r="C38" s="25"/>
      <c r="D38" s="25"/>
      <c r="E38" s="25"/>
      <c r="F38" s="2"/>
      <c r="H38" s="26" t="str">
        <f>H2</f>
        <v>ERNST et YOUNG Associés</v>
      </c>
      <c r="I38" s="26" t="str">
        <f>I2</f>
        <v>GRANT THORNTON</v>
      </c>
      <c r="J38" s="26" t="s">
        <v>23</v>
      </c>
      <c r="K38" s="26" t="str">
        <f>K2</f>
        <v>KPMG</v>
      </c>
      <c r="L38" s="26" t="str">
        <f>L2</f>
        <v>MAZARS</v>
      </c>
    </row>
    <row r="39" spans="1:12" ht="19.5" thickBot="1">
      <c r="B39" s="101" t="s">
        <v>11</v>
      </c>
      <c r="C39" s="101"/>
      <c r="D39" s="101"/>
      <c r="E39" s="101"/>
      <c r="F39" s="27"/>
      <c r="H39" s="28">
        <f>RANK(H40,$H$40:$L$40)</f>
        <v>4</v>
      </c>
      <c r="I39" s="28">
        <f>RANK(I40,$H$40:$L$40)</f>
        <v>5</v>
      </c>
      <c r="J39" s="28">
        <f>RANK(J40,$H$40:$L$40)</f>
        <v>2</v>
      </c>
      <c r="K39" s="28">
        <f>RANK(K40,$H$40:$L$40)</f>
        <v>3</v>
      </c>
      <c r="L39" s="28">
        <f>RANK(L40,$H$40:$L$40)</f>
        <v>1</v>
      </c>
    </row>
    <row r="40" spans="1:12" ht="19.5" thickBot="1">
      <c r="B40" s="102" t="s">
        <v>32</v>
      </c>
      <c r="C40" s="102"/>
      <c r="D40" s="102"/>
      <c r="E40" s="102"/>
      <c r="F40" s="27"/>
      <c r="G40" s="29"/>
      <c r="H40" s="30">
        <f>SUM(H20+H27+H34)</f>
        <v>83.7</v>
      </c>
      <c r="I40" s="30">
        <f>SUM(I20+I27+I34)</f>
        <v>80.23</v>
      </c>
      <c r="J40" s="30">
        <f>SUM(J20+J27+J34)</f>
        <v>92.75</v>
      </c>
      <c r="K40" s="30">
        <f>SUM(K20+K27+K34)</f>
        <v>90.63</v>
      </c>
      <c r="L40" s="30">
        <f>SUM(L20+L27+L34)</f>
        <v>100</v>
      </c>
    </row>
  </sheetData>
  <mergeCells count="23">
    <mergeCell ref="C22:E22"/>
    <mergeCell ref="C26:E26"/>
    <mergeCell ref="C27:E27"/>
    <mergeCell ref="H2:H3"/>
    <mergeCell ref="A3:E3"/>
    <mergeCell ref="A12:B12"/>
    <mergeCell ref="A1:L1"/>
    <mergeCell ref="L2:L3"/>
    <mergeCell ref="C33:E33"/>
    <mergeCell ref="C19:E19"/>
    <mergeCell ref="B39:E39"/>
    <mergeCell ref="B40:E40"/>
    <mergeCell ref="C20:E20"/>
    <mergeCell ref="A30:B30"/>
    <mergeCell ref="C30:E30"/>
    <mergeCell ref="C34:E34"/>
    <mergeCell ref="C32:E32"/>
    <mergeCell ref="K2:K3"/>
    <mergeCell ref="A9:E9"/>
    <mergeCell ref="A13:B13"/>
    <mergeCell ref="C13:E13"/>
    <mergeCell ref="C31:E31"/>
    <mergeCell ref="A22:B22"/>
  </mergeCells>
  <conditionalFormatting sqref="H4:L6">
    <cfRule type="cellIs" dxfId="0" priority="1" operator="equal">
      <formula>"non"</formula>
    </cfRule>
  </conditionalFormatting>
  <dataValidations count="1">
    <dataValidation type="list" allowBlank="1" showErrorMessage="1" sqref="H4:H7 I4:L6" xr:uid="{00000000-0002-0000-0000-000000000000}">
      <formula1>"oui,non"</formula1>
      <formula2>0</formula2>
    </dataValidation>
  </dataValidations>
  <printOptions horizontalCentered="1" verticalCentered="1"/>
  <pageMargins left="0.23622047244094491" right="0.23622047244094491" top="0.74803149606299213" bottom="0.74803149606299213" header="0.51181102362204722" footer="0.31496062992125984"/>
  <pageSetup paperSize="8" scale="77" firstPageNumber="0" orientation="landscape" horizontalDpi="300" verticalDpi="300" r:id="rId1"/>
  <headerFooter>
    <oddFooter>&amp;Cpage 1</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F33"/>
  <sheetViews>
    <sheetView zoomScale="40" zoomScaleNormal="40" zoomScalePageLayoutView="125" workbookViewId="0">
      <selection sqref="A1:F1"/>
    </sheetView>
  </sheetViews>
  <sheetFormatPr baseColWidth="10" defaultColWidth="8.5703125" defaultRowHeight="12.75"/>
  <cols>
    <col min="1" max="1" width="69.42578125" customWidth="1"/>
    <col min="2" max="2" width="63.85546875" customWidth="1"/>
    <col min="3" max="3" width="92.42578125" customWidth="1"/>
    <col min="4" max="4" width="59" customWidth="1"/>
    <col min="5" max="5" width="89.140625" customWidth="1"/>
    <col min="6" max="6" width="85" customWidth="1"/>
    <col min="7" max="1022" width="10.42578125" customWidth="1"/>
  </cols>
  <sheetData>
    <row r="1" spans="1:6" ht="61.5" customHeight="1" thickBot="1">
      <c r="A1" s="124" t="s">
        <v>126</v>
      </c>
      <c r="B1" s="125"/>
      <c r="C1" s="125"/>
      <c r="D1" s="125"/>
      <c r="E1" s="125"/>
      <c r="F1" s="126"/>
    </row>
    <row r="2" spans="1:6" ht="13.5" thickBot="1"/>
    <row r="3" spans="1:6" ht="20.25" customHeight="1" thickBot="1">
      <c r="A3" s="114" t="s">
        <v>47</v>
      </c>
      <c r="B3" s="115"/>
      <c r="C3" s="115"/>
      <c r="D3" s="115"/>
      <c r="E3" s="115"/>
      <c r="F3" s="113"/>
    </row>
    <row r="4" spans="1:6" ht="13.5" thickBot="1"/>
    <row r="5" spans="1:6" ht="39.75" customHeight="1" thickBot="1">
      <c r="A5" s="32" t="s">
        <v>59</v>
      </c>
      <c r="B5" s="91" t="str">
        <f>Synthèse!H2</f>
        <v>ERNST et YOUNG Associés</v>
      </c>
      <c r="C5" s="91" t="str">
        <f>Synthèse!I2</f>
        <v>GRANT THORNTON</v>
      </c>
      <c r="D5" s="91" t="str">
        <f>Synthèse!J2</f>
        <v>DELOITTE et Associés</v>
      </c>
      <c r="E5" s="92" t="str">
        <f>Synthèse!K2</f>
        <v>KPMG</v>
      </c>
      <c r="F5" s="92" t="s">
        <v>78</v>
      </c>
    </row>
    <row r="6" spans="1:6" ht="144.75" customHeight="1" thickBot="1">
      <c r="A6" s="83" t="s">
        <v>60</v>
      </c>
      <c r="B6" s="90" t="s">
        <v>113</v>
      </c>
      <c r="C6" s="90" t="s">
        <v>81</v>
      </c>
      <c r="D6" s="90" t="s">
        <v>91</v>
      </c>
      <c r="E6" s="90" t="s">
        <v>92</v>
      </c>
      <c r="F6" s="90" t="s">
        <v>93</v>
      </c>
    </row>
    <row r="7" spans="1:6" ht="15" customHeight="1" thickBot="1">
      <c r="A7" s="96" t="s">
        <v>12</v>
      </c>
      <c r="B7" s="95">
        <v>4</v>
      </c>
      <c r="C7" s="95">
        <v>4</v>
      </c>
      <c r="D7" s="95">
        <v>6</v>
      </c>
      <c r="E7" s="95">
        <v>8</v>
      </c>
      <c r="F7" s="95">
        <v>8</v>
      </c>
    </row>
    <row r="8" spans="1:6" ht="15" customHeight="1" thickBot="1">
      <c r="A8" s="55" t="s">
        <v>61</v>
      </c>
      <c r="B8" s="57">
        <f>ROUND((B7*10)/10,2)</f>
        <v>4</v>
      </c>
      <c r="C8" s="57">
        <f t="shared" ref="C8:E8" si="0">ROUND((C7*10)/10,2)</f>
        <v>4</v>
      </c>
      <c r="D8" s="57">
        <f t="shared" si="0"/>
        <v>6</v>
      </c>
      <c r="E8" s="57">
        <f t="shared" si="0"/>
        <v>8</v>
      </c>
      <c r="F8" s="57">
        <f t="shared" ref="F8" si="1">ROUND((F7*10)/10,2)</f>
        <v>8</v>
      </c>
    </row>
    <row r="9" spans="1:6" ht="144.94999999999999" customHeight="1" thickBot="1">
      <c r="A9" s="33" t="s">
        <v>62</v>
      </c>
      <c r="B9" s="61" t="s">
        <v>96</v>
      </c>
      <c r="C9" s="61" t="s">
        <v>115</v>
      </c>
      <c r="D9" s="61" t="s">
        <v>97</v>
      </c>
      <c r="E9" s="61" t="s">
        <v>114</v>
      </c>
      <c r="F9" s="61" t="s">
        <v>98</v>
      </c>
    </row>
    <row r="10" spans="1:6" ht="15" customHeight="1">
      <c r="A10" s="96" t="s">
        <v>12</v>
      </c>
      <c r="B10" s="95">
        <v>6</v>
      </c>
      <c r="C10" s="95">
        <v>6</v>
      </c>
      <c r="D10" s="95">
        <v>8</v>
      </c>
      <c r="E10" s="95">
        <v>8</v>
      </c>
      <c r="F10" s="95">
        <v>8</v>
      </c>
    </row>
    <row r="11" spans="1:6" ht="15" customHeight="1" thickBot="1">
      <c r="A11" s="56" t="s">
        <v>63</v>
      </c>
      <c r="B11" s="57">
        <f>ROUND((B10*35)/10,2)</f>
        <v>21</v>
      </c>
      <c r="C11" s="57">
        <f t="shared" ref="C11:E11" si="2">ROUND((C10*35)/10,2)</f>
        <v>21</v>
      </c>
      <c r="D11" s="57">
        <f t="shared" si="2"/>
        <v>28</v>
      </c>
      <c r="E11" s="57">
        <f t="shared" si="2"/>
        <v>28</v>
      </c>
      <c r="F11" s="57">
        <f t="shared" ref="F11" si="3">ROUND((F10*35)/10,2)</f>
        <v>28</v>
      </c>
    </row>
    <row r="12" spans="1:6" ht="155.1" customHeight="1" thickBot="1">
      <c r="A12" s="93" t="s">
        <v>64</v>
      </c>
      <c r="B12" s="61" t="s">
        <v>85</v>
      </c>
      <c r="C12" s="61" t="s">
        <v>84</v>
      </c>
      <c r="D12" s="61" t="s">
        <v>87</v>
      </c>
      <c r="E12" s="61" t="s">
        <v>86</v>
      </c>
      <c r="F12" s="61" t="s">
        <v>99</v>
      </c>
    </row>
    <row r="13" spans="1:6" ht="15" customHeight="1">
      <c r="A13" s="96" t="s">
        <v>12</v>
      </c>
      <c r="B13" s="95">
        <v>8</v>
      </c>
      <c r="C13" s="95">
        <v>6</v>
      </c>
      <c r="D13" s="95">
        <v>6</v>
      </c>
      <c r="E13" s="95">
        <v>8</v>
      </c>
      <c r="F13" s="95">
        <v>8</v>
      </c>
    </row>
    <row r="14" spans="1:6" ht="15" customHeight="1" thickBot="1">
      <c r="A14" s="56" t="s">
        <v>65</v>
      </c>
      <c r="B14" s="57">
        <f>ROUND((B13*30)/10,2)</f>
        <v>24</v>
      </c>
      <c r="C14" s="57">
        <f t="shared" ref="C14:E14" si="4">ROUND((C13*30)/10,2)</f>
        <v>18</v>
      </c>
      <c r="D14" s="57">
        <f t="shared" si="4"/>
        <v>18</v>
      </c>
      <c r="E14" s="57">
        <f t="shared" si="4"/>
        <v>24</v>
      </c>
      <c r="F14" s="57">
        <f t="shared" ref="F14" si="5">ROUND((F13*30)/10,2)</f>
        <v>24</v>
      </c>
    </row>
    <row r="15" spans="1:6" ht="52.5" customHeight="1" thickBot="1">
      <c r="A15" s="33" t="s">
        <v>66</v>
      </c>
      <c r="B15" s="61" t="s">
        <v>94</v>
      </c>
      <c r="C15" s="61" t="s">
        <v>100</v>
      </c>
      <c r="D15" s="61" t="s">
        <v>79</v>
      </c>
      <c r="E15" s="61" t="s">
        <v>101</v>
      </c>
      <c r="F15" s="61" t="s">
        <v>80</v>
      </c>
    </row>
    <row r="16" spans="1:6" ht="15.75">
      <c r="A16" s="96" t="s">
        <v>12</v>
      </c>
      <c r="B16" s="95">
        <v>6</v>
      </c>
      <c r="C16" s="95">
        <v>6</v>
      </c>
      <c r="D16" s="95">
        <v>8</v>
      </c>
      <c r="E16" s="95">
        <v>8</v>
      </c>
      <c r="F16" s="95">
        <v>8</v>
      </c>
    </row>
    <row r="17" spans="1:6" ht="16.5" thickBot="1">
      <c r="A17" s="56" t="s">
        <v>20</v>
      </c>
      <c r="B17" s="57">
        <f>ROUND((B16*20)/10,2)</f>
        <v>12</v>
      </c>
      <c r="C17" s="57">
        <f t="shared" ref="C17:E17" si="6">ROUND((C16*20)/10,2)</f>
        <v>12</v>
      </c>
      <c r="D17" s="57">
        <f t="shared" si="6"/>
        <v>16</v>
      </c>
      <c r="E17" s="57">
        <f t="shared" si="6"/>
        <v>16</v>
      </c>
      <c r="F17" s="57">
        <f t="shared" ref="F17" si="7">ROUND((F16*20)/10,2)</f>
        <v>16</v>
      </c>
    </row>
    <row r="18" spans="1:6" ht="69.75" customHeight="1" thickBot="1">
      <c r="A18" s="33" t="s">
        <v>67</v>
      </c>
      <c r="B18" s="61" t="s">
        <v>82</v>
      </c>
      <c r="C18" s="61" t="s">
        <v>102</v>
      </c>
      <c r="D18" s="61" t="s">
        <v>83</v>
      </c>
      <c r="E18" s="61" t="s">
        <v>103</v>
      </c>
      <c r="F18" s="61" t="s">
        <v>104</v>
      </c>
    </row>
    <row r="19" spans="1:6" ht="15.75">
      <c r="A19" s="96" t="s">
        <v>12</v>
      </c>
      <c r="B19" s="95">
        <v>8</v>
      </c>
      <c r="C19" s="95">
        <v>6</v>
      </c>
      <c r="D19" s="95">
        <v>8</v>
      </c>
      <c r="E19" s="95">
        <v>2</v>
      </c>
      <c r="F19" s="95">
        <v>8</v>
      </c>
    </row>
    <row r="20" spans="1:6" ht="15" customHeight="1" thickBot="1">
      <c r="A20" s="56" t="s">
        <v>68</v>
      </c>
      <c r="B20" s="57">
        <f>ROUND((B19*5)/10,2)</f>
        <v>4</v>
      </c>
      <c r="C20" s="57">
        <f t="shared" ref="C20:D20" si="8">ROUND((C19*5)/10,2)</f>
        <v>3</v>
      </c>
      <c r="D20" s="57">
        <f t="shared" si="8"/>
        <v>4</v>
      </c>
      <c r="E20" s="57">
        <f>ROUND((E19*5)/10,2)</f>
        <v>1</v>
      </c>
      <c r="F20" s="57">
        <f>ROUND((F19*5)/10,2)</f>
        <v>4</v>
      </c>
    </row>
    <row r="21" spans="1:6">
      <c r="A21" s="35"/>
      <c r="B21" s="35"/>
      <c r="C21" s="35"/>
      <c r="D21" s="35"/>
      <c r="E21" s="35"/>
      <c r="F21" s="35"/>
    </row>
    <row r="22" spans="1:6" ht="16.5" thickBot="1">
      <c r="A22" s="36" t="s">
        <v>21</v>
      </c>
      <c r="B22" s="31">
        <f>SUM(B8+B11+B14+B17+B20)</f>
        <v>65</v>
      </c>
      <c r="C22" s="31">
        <f t="shared" ref="C22:E22" si="9">SUM(C8+C11+C14+C17+C20)</f>
        <v>58</v>
      </c>
      <c r="D22" s="31">
        <f t="shared" si="9"/>
        <v>72</v>
      </c>
      <c r="E22" s="31">
        <f t="shared" si="9"/>
        <v>77</v>
      </c>
      <c r="F22" s="31">
        <f>SUM(F8+F11+F14+F17+F20)</f>
        <v>80</v>
      </c>
    </row>
    <row r="25" spans="1:6" ht="13.5" thickBot="1"/>
    <row r="26" spans="1:6" ht="47.25">
      <c r="A26" s="37" t="s">
        <v>13</v>
      </c>
      <c r="B26" s="37" t="s">
        <v>22</v>
      </c>
    </row>
    <row r="27" spans="1:6" ht="18">
      <c r="A27" s="38" t="s">
        <v>14</v>
      </c>
      <c r="B27" s="63" t="s">
        <v>24</v>
      </c>
      <c r="C27" s="67"/>
      <c r="D27" s="19"/>
      <c r="E27" s="19"/>
    </row>
    <row r="28" spans="1:6" ht="18">
      <c r="A28" s="39" t="s">
        <v>15</v>
      </c>
      <c r="B28" s="63" t="s">
        <v>31</v>
      </c>
      <c r="C28" s="64"/>
      <c r="D28" s="19"/>
      <c r="E28" s="19"/>
    </row>
    <row r="29" spans="1:6" ht="18">
      <c r="A29" s="39" t="s">
        <v>19</v>
      </c>
      <c r="B29" s="63" t="s">
        <v>30</v>
      </c>
      <c r="C29" s="64"/>
      <c r="D29" s="19"/>
      <c r="E29" s="19"/>
    </row>
    <row r="30" spans="1:6" ht="18">
      <c r="A30" s="39" t="s">
        <v>16</v>
      </c>
      <c r="B30" s="63" t="s">
        <v>29</v>
      </c>
      <c r="C30" s="64"/>
      <c r="D30" s="19"/>
      <c r="E30" s="19"/>
    </row>
    <row r="31" spans="1:6" ht="18">
      <c r="A31" s="39" t="s">
        <v>17</v>
      </c>
      <c r="B31" s="63" t="s">
        <v>28</v>
      </c>
      <c r="C31" s="64"/>
      <c r="D31" s="19"/>
      <c r="E31" s="19"/>
    </row>
    <row r="32" spans="1:6" ht="18.75" thickBot="1">
      <c r="A32" s="40" t="s">
        <v>18</v>
      </c>
      <c r="B32" s="40" t="s">
        <v>25</v>
      </c>
      <c r="C32" s="64"/>
      <c r="D32" s="19"/>
      <c r="E32" s="19"/>
    </row>
    <row r="33" spans="2:3" ht="15">
      <c r="B33" s="66"/>
      <c r="C33" s="65"/>
    </row>
  </sheetData>
  <mergeCells count="2">
    <mergeCell ref="A1:F1"/>
    <mergeCell ref="A3:F3"/>
  </mergeCells>
  <printOptions horizontalCentered="1" verticalCentered="1"/>
  <pageMargins left="0.70866141732283472" right="0.70866141732283472" top="0.74803149606299213" bottom="0.74803149606299213" header="0.51181102362204722" footer="0.31496062992125984"/>
  <pageSetup paperSize="8" scale="42" firstPageNumber="0" orientation="landscape" horizontalDpi="300" verticalDpi="300" r:id="rId1"/>
  <headerFooter>
    <oddFooter>&amp;Cpage 2</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F27"/>
  <sheetViews>
    <sheetView zoomScale="70" zoomScaleNormal="70" zoomScalePageLayoutView="125" workbookViewId="0">
      <selection sqref="A1:F1"/>
    </sheetView>
  </sheetViews>
  <sheetFormatPr baseColWidth="10" defaultColWidth="8.5703125" defaultRowHeight="12.75"/>
  <cols>
    <col min="1" max="1" width="69.42578125" customWidth="1"/>
    <col min="2" max="2" width="63.85546875" customWidth="1"/>
    <col min="3" max="3" width="92.42578125" customWidth="1"/>
    <col min="4" max="4" width="59" customWidth="1"/>
    <col min="5" max="5" width="89.140625" customWidth="1"/>
    <col min="6" max="6" width="68.5703125" customWidth="1"/>
    <col min="7" max="1023" width="10.42578125" customWidth="1"/>
  </cols>
  <sheetData>
    <row r="1" spans="1:6" ht="57" customHeight="1" thickBot="1">
      <c r="A1" s="124" t="s">
        <v>126</v>
      </c>
      <c r="B1" s="127"/>
      <c r="C1" s="127"/>
      <c r="D1" s="127"/>
      <c r="E1" s="127"/>
      <c r="F1" s="126"/>
    </row>
    <row r="2" spans="1:6" ht="13.5" thickBot="1"/>
    <row r="3" spans="1:6" ht="20.25" customHeight="1" thickBot="1">
      <c r="A3" s="114" t="s">
        <v>47</v>
      </c>
      <c r="B3" s="115"/>
      <c r="C3" s="115"/>
      <c r="D3" s="115"/>
      <c r="E3" s="115"/>
      <c r="F3" s="113"/>
    </row>
    <row r="4" spans="1:6" ht="13.5" thickBot="1"/>
    <row r="5" spans="1:6" ht="39.75" customHeight="1" thickBot="1">
      <c r="A5" s="32" t="s">
        <v>69</v>
      </c>
      <c r="B5" s="91" t="str">
        <f>Synthèse!H2</f>
        <v>ERNST et YOUNG Associés</v>
      </c>
      <c r="C5" s="91" t="str">
        <f>Synthèse!I2</f>
        <v>GRANT THORNTON</v>
      </c>
      <c r="D5" s="91" t="str">
        <f>Synthèse!J2</f>
        <v>DELOITTE et Associés</v>
      </c>
      <c r="E5" s="92" t="str">
        <f>Synthèse!K2</f>
        <v>KPMG</v>
      </c>
      <c r="F5" s="92" t="s">
        <v>78</v>
      </c>
    </row>
    <row r="6" spans="1:6" ht="147.75" customHeight="1" thickBot="1">
      <c r="A6" s="83" t="s">
        <v>70</v>
      </c>
      <c r="B6" s="90" t="s">
        <v>105</v>
      </c>
      <c r="C6" s="90" t="s">
        <v>106</v>
      </c>
      <c r="D6" s="90" t="s">
        <v>107</v>
      </c>
      <c r="E6" s="90" t="s">
        <v>108</v>
      </c>
      <c r="F6" s="90" t="s">
        <v>95</v>
      </c>
    </row>
    <row r="7" spans="1:6" ht="15" customHeight="1" thickBot="1">
      <c r="A7" s="96" t="s">
        <v>12</v>
      </c>
      <c r="B7" s="95">
        <v>4</v>
      </c>
      <c r="C7" s="95">
        <v>4</v>
      </c>
      <c r="D7" s="95">
        <v>6</v>
      </c>
      <c r="E7" s="95">
        <v>4</v>
      </c>
      <c r="F7" s="95">
        <v>8</v>
      </c>
    </row>
    <row r="8" spans="1:6" ht="15" customHeight="1" thickBot="1">
      <c r="A8" s="55" t="s">
        <v>65</v>
      </c>
      <c r="B8" s="57">
        <f>ROUND((B7*30)/10,2)</f>
        <v>12</v>
      </c>
      <c r="C8" s="57">
        <f>ROUND((C7*30)/10,2)</f>
        <v>12</v>
      </c>
      <c r="D8" s="57">
        <f t="shared" ref="C8:D8" si="0">ROUND((D7*30)/10,2)</f>
        <v>18</v>
      </c>
      <c r="E8" s="57">
        <f>ROUND((E7*30)/10,2)</f>
        <v>12</v>
      </c>
      <c r="F8" s="57">
        <f>ROUND((F7*30)/10,2)</f>
        <v>24</v>
      </c>
    </row>
    <row r="9" spans="1:6" ht="144.94999999999999" customHeight="1" thickBot="1">
      <c r="A9" s="33" t="s">
        <v>71</v>
      </c>
      <c r="B9" s="90" t="s">
        <v>89</v>
      </c>
      <c r="C9" s="61" t="s">
        <v>90</v>
      </c>
      <c r="D9" s="61" t="s">
        <v>111</v>
      </c>
      <c r="E9" s="61" t="s">
        <v>109</v>
      </c>
      <c r="F9" s="61" t="s">
        <v>112</v>
      </c>
    </row>
    <row r="10" spans="1:6" ht="15" customHeight="1">
      <c r="A10" s="96" t="s">
        <v>12</v>
      </c>
      <c r="B10" s="95">
        <v>8</v>
      </c>
      <c r="C10" s="95">
        <v>8</v>
      </c>
      <c r="D10" s="95">
        <v>8</v>
      </c>
      <c r="E10" s="95">
        <v>8</v>
      </c>
      <c r="F10" s="95">
        <v>8</v>
      </c>
    </row>
    <row r="11" spans="1:6" ht="15" customHeight="1" thickBot="1">
      <c r="A11" s="56" t="s">
        <v>65</v>
      </c>
      <c r="B11" s="57">
        <f>ROUND((B10*30)/10,2)</f>
        <v>24</v>
      </c>
      <c r="C11" s="57">
        <f t="shared" ref="C11:D11" si="1">ROUND((C10*30)/10,2)</f>
        <v>24</v>
      </c>
      <c r="D11" s="57">
        <f t="shared" si="1"/>
        <v>24</v>
      </c>
      <c r="E11" s="57">
        <f>ROUND((E10*30)/10,2)</f>
        <v>24</v>
      </c>
      <c r="F11" s="57">
        <f>ROUND((F10*30)/10,2)</f>
        <v>24</v>
      </c>
    </row>
    <row r="12" spans="1:6" ht="48.75" customHeight="1" thickBot="1">
      <c r="A12" s="93" t="s">
        <v>52</v>
      </c>
      <c r="B12" s="61" t="s">
        <v>123</v>
      </c>
      <c r="C12" s="61" t="s">
        <v>124</v>
      </c>
      <c r="D12" s="61" t="s">
        <v>110</v>
      </c>
      <c r="E12" s="61" t="s">
        <v>125</v>
      </c>
      <c r="F12" s="61" t="s">
        <v>88</v>
      </c>
    </row>
    <row r="13" spans="1:6" ht="15" customHeight="1">
      <c r="A13" s="96" t="s">
        <v>12</v>
      </c>
      <c r="B13" s="95">
        <v>6</v>
      </c>
      <c r="C13" s="95">
        <v>8</v>
      </c>
      <c r="D13" s="95">
        <v>6</v>
      </c>
      <c r="E13" s="95">
        <v>8</v>
      </c>
      <c r="F13" s="95">
        <v>6</v>
      </c>
    </row>
    <row r="14" spans="1:6" ht="15" customHeight="1" thickBot="1">
      <c r="A14" s="56" t="s">
        <v>72</v>
      </c>
      <c r="B14" s="57">
        <f>ROUND((B13*40)/10,2)</f>
        <v>24</v>
      </c>
      <c r="C14" s="57">
        <f t="shared" ref="C14:D14" si="2">ROUND((C13*40)/10,2)</f>
        <v>32</v>
      </c>
      <c r="D14" s="57">
        <f t="shared" si="2"/>
        <v>24</v>
      </c>
      <c r="E14" s="57">
        <f>ROUND((E13*40)/10,2)</f>
        <v>32</v>
      </c>
      <c r="F14" s="57">
        <f>ROUND((F13*40)/10,2)</f>
        <v>24</v>
      </c>
    </row>
    <row r="15" spans="1:6">
      <c r="A15" s="35"/>
      <c r="B15" s="35"/>
      <c r="C15" s="35"/>
      <c r="D15" s="35"/>
      <c r="E15" s="35"/>
      <c r="F15" s="35"/>
    </row>
    <row r="16" spans="1:6" ht="16.5" thickBot="1">
      <c r="A16" s="36" t="s">
        <v>21</v>
      </c>
      <c r="B16" s="31">
        <f>SUM(B8+B11+B14)</f>
        <v>60</v>
      </c>
      <c r="C16" s="31">
        <f t="shared" ref="C16:E16" si="3">SUM(C8+C11+C14)</f>
        <v>68</v>
      </c>
      <c r="D16" s="31">
        <f t="shared" si="3"/>
        <v>66</v>
      </c>
      <c r="E16" s="31">
        <f t="shared" si="3"/>
        <v>68</v>
      </c>
      <c r="F16" s="31">
        <f>SUM(F8+F11+F14)</f>
        <v>72</v>
      </c>
    </row>
    <row r="19" spans="1:5" ht="13.5" thickBot="1"/>
    <row r="20" spans="1:5" ht="47.25">
      <c r="A20" s="37" t="s">
        <v>13</v>
      </c>
      <c r="B20" s="37" t="s">
        <v>22</v>
      </c>
    </row>
    <row r="21" spans="1:5" ht="18">
      <c r="A21" s="38" t="s">
        <v>14</v>
      </c>
      <c r="B21" s="63" t="s">
        <v>24</v>
      </c>
      <c r="C21" s="67"/>
      <c r="D21" s="19"/>
      <c r="E21" s="19"/>
    </row>
    <row r="22" spans="1:5" ht="18">
      <c r="A22" s="39" t="s">
        <v>15</v>
      </c>
      <c r="B22" s="63" t="s">
        <v>31</v>
      </c>
      <c r="C22" s="64"/>
      <c r="D22" s="19"/>
      <c r="E22" s="19"/>
    </row>
    <row r="23" spans="1:5" ht="18">
      <c r="A23" s="39" t="s">
        <v>19</v>
      </c>
      <c r="B23" s="63" t="s">
        <v>30</v>
      </c>
      <c r="C23" s="64"/>
      <c r="D23" s="19"/>
      <c r="E23" s="19"/>
    </row>
    <row r="24" spans="1:5" ht="18">
      <c r="A24" s="39" t="s">
        <v>16</v>
      </c>
      <c r="B24" s="63" t="s">
        <v>29</v>
      </c>
      <c r="C24" s="64"/>
      <c r="D24" s="19"/>
      <c r="E24" s="19"/>
    </row>
    <row r="25" spans="1:5" ht="18">
      <c r="A25" s="39" t="s">
        <v>17</v>
      </c>
      <c r="B25" s="63" t="s">
        <v>28</v>
      </c>
      <c r="C25" s="64"/>
      <c r="D25" s="19"/>
      <c r="E25" s="19"/>
    </row>
    <row r="26" spans="1:5" ht="18.75" thickBot="1">
      <c r="A26" s="40" t="s">
        <v>18</v>
      </c>
      <c r="B26" s="40" t="s">
        <v>25</v>
      </c>
      <c r="C26" s="64"/>
      <c r="D26" s="19"/>
      <c r="E26" s="19"/>
    </row>
    <row r="27" spans="1:5" ht="15">
      <c r="B27" s="66"/>
      <c r="C27" s="65"/>
    </row>
  </sheetData>
  <mergeCells count="2">
    <mergeCell ref="A1:F1"/>
    <mergeCell ref="A3:F3"/>
  </mergeCells>
  <printOptions horizontalCentered="1" verticalCentered="1"/>
  <pageMargins left="0.70866141732283472" right="0.70866141732283472" top="0.74803149606299213" bottom="0.74803149606299213" header="0.51181102362204722" footer="0.31496062992125984"/>
  <pageSetup paperSize="8" scale="44" firstPageNumber="0" orientation="landscape" horizontalDpi="300" verticalDpi="300" r:id="rId1"/>
  <headerFooter>
    <oddFooter>&amp;Cpage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F11"/>
  <sheetViews>
    <sheetView zoomScale="70" zoomScaleNormal="70" zoomScalePageLayoutView="90" workbookViewId="0">
      <selection sqref="A1:F1"/>
    </sheetView>
  </sheetViews>
  <sheetFormatPr baseColWidth="10" defaultColWidth="8.5703125" defaultRowHeight="12.75"/>
  <cols>
    <col min="1" max="1" width="56.42578125" customWidth="1"/>
    <col min="2" max="5" width="31.140625" customWidth="1"/>
    <col min="6" max="6" width="19.42578125" customWidth="1"/>
    <col min="7" max="1023" width="10.42578125" customWidth="1"/>
  </cols>
  <sheetData>
    <row r="1" spans="1:6" ht="56.25" customHeight="1">
      <c r="A1" s="120" t="s">
        <v>126</v>
      </c>
      <c r="B1" s="121"/>
      <c r="C1" s="121"/>
      <c r="D1" s="121"/>
      <c r="E1" s="121"/>
      <c r="F1" s="121"/>
    </row>
    <row r="2" spans="1:6" ht="48" customHeight="1">
      <c r="A2" s="41"/>
      <c r="B2" s="41"/>
      <c r="C2" s="41"/>
      <c r="D2" s="41"/>
      <c r="E2" s="41"/>
    </row>
    <row r="3" spans="1:6" ht="48" customHeight="1">
      <c r="A3" s="128" t="s">
        <v>77</v>
      </c>
      <c r="B3" s="129"/>
      <c r="C3" s="129"/>
      <c r="D3" s="129"/>
      <c r="E3" s="129"/>
      <c r="F3" s="129"/>
    </row>
    <row r="4" spans="1:6" ht="25.5" customHeight="1">
      <c r="A4" s="41"/>
      <c r="B4" s="41"/>
      <c r="C4" s="41"/>
      <c r="D4" s="41"/>
      <c r="E4" s="41"/>
    </row>
    <row r="5" spans="1:6" ht="27" thickBot="1">
      <c r="A5" s="42"/>
      <c r="B5" s="2"/>
      <c r="C5" s="2"/>
      <c r="D5" s="2"/>
      <c r="E5" s="2"/>
    </row>
    <row r="6" spans="1:6" ht="18.75" thickBot="1">
      <c r="A6" s="47" t="s">
        <v>73</v>
      </c>
      <c r="B6" s="89" t="str">
        <f>Synthèse!H2</f>
        <v>ERNST et YOUNG Associés</v>
      </c>
      <c r="C6" s="89" t="str">
        <f>Synthèse!I2</f>
        <v>GRANT THORNTON</v>
      </c>
      <c r="D6" s="89" t="str">
        <f>Synthèse!J2</f>
        <v>DELOITTE et Associés</v>
      </c>
      <c r="E6" s="89" t="str">
        <f>Synthèse!K2</f>
        <v>KPMG</v>
      </c>
      <c r="F6" s="89" t="s">
        <v>78</v>
      </c>
    </row>
    <row r="7" spans="1:6" ht="72" customHeight="1" thickBot="1">
      <c r="A7" s="94" t="s">
        <v>74</v>
      </c>
      <c r="B7" s="43">
        <v>273960</v>
      </c>
      <c r="C7" s="43">
        <v>301275</v>
      </c>
      <c r="D7" s="44">
        <v>246000</v>
      </c>
      <c r="E7" s="44">
        <v>291780</v>
      </c>
      <c r="F7" s="44">
        <v>237744</v>
      </c>
    </row>
    <row r="8" spans="1:6" ht="23.1" customHeight="1" thickBot="1">
      <c r="A8" s="34" t="s">
        <v>76</v>
      </c>
      <c r="B8" s="50">
        <f>ROUND(B7*0.9,2)</f>
        <v>246564</v>
      </c>
      <c r="C8" s="50">
        <f>ROUND(C7*0.9,2)</f>
        <v>271147.5</v>
      </c>
      <c r="D8" s="50">
        <f t="shared" ref="D8:E8" si="0">ROUND(D7*0.9,2)</f>
        <v>221400</v>
      </c>
      <c r="E8" s="50">
        <f t="shared" si="0"/>
        <v>262602</v>
      </c>
      <c r="F8" s="50">
        <f>ROUND(F7*0.9,2)</f>
        <v>213969.6</v>
      </c>
    </row>
    <row r="9" spans="1:6" ht="213" customHeight="1" thickBot="1">
      <c r="A9" s="48" t="s">
        <v>75</v>
      </c>
      <c r="B9" s="98">
        <f>119.17*1.2</f>
        <v>143.00399999999999</v>
      </c>
      <c r="C9" s="43">
        <f>122.92*1.2</f>
        <v>147.50399999999999</v>
      </c>
      <c r="D9" s="44">
        <f>102.5*1.2</f>
        <v>123</v>
      </c>
      <c r="E9" s="97">
        <f>112*1.2</f>
        <v>134.4</v>
      </c>
      <c r="F9" s="97">
        <f>95*1.2</f>
        <v>114</v>
      </c>
    </row>
    <row r="10" spans="1:6" ht="26.1" customHeight="1" thickBot="1">
      <c r="A10" s="59" t="s">
        <v>76</v>
      </c>
      <c r="B10" s="50">
        <f>ROUND(B9*0.1,2)</f>
        <v>14.3</v>
      </c>
      <c r="C10" s="50">
        <f t="shared" ref="C10:E10" si="1">ROUND(C9*0.1,2)</f>
        <v>14.75</v>
      </c>
      <c r="D10" s="50">
        <f t="shared" si="1"/>
        <v>12.3</v>
      </c>
      <c r="E10" s="50">
        <f t="shared" si="1"/>
        <v>13.44</v>
      </c>
      <c r="F10" s="50">
        <f t="shared" ref="F10" si="2">ROUND(F9*0.1,2)</f>
        <v>11.4</v>
      </c>
    </row>
    <row r="11" spans="1:6" ht="18.75" thickBot="1">
      <c r="A11" s="58" t="s">
        <v>26</v>
      </c>
      <c r="B11" s="60">
        <f>SUM(B8+B10)</f>
        <v>246578.3</v>
      </c>
      <c r="C11" s="60">
        <f>SUM(C8+C10)</f>
        <v>271162.25</v>
      </c>
      <c r="D11" s="60">
        <f>SUM(D8+D10)</f>
        <v>221412.3</v>
      </c>
      <c r="E11" s="60">
        <f>SUM(E8+E10)</f>
        <v>262615.44</v>
      </c>
      <c r="F11" s="60">
        <f>SUM(F8+F10)</f>
        <v>213981</v>
      </c>
    </row>
  </sheetData>
  <mergeCells count="2">
    <mergeCell ref="A3:F3"/>
    <mergeCell ref="A1:F1"/>
  </mergeCells>
  <printOptions horizontalCentered="1" verticalCentered="1"/>
  <pageMargins left="0.70866141732283472" right="0.70866141732283472" top="0.74803149606299213" bottom="0.74803149606299213" header="0.51181102362204722" footer="0.31496062992125984"/>
  <pageSetup paperSize="8" scale="98" firstPageNumber="0" orientation="landscape" horizontalDpi="300" verticalDpi="300" r:id="rId1"/>
  <headerFooter>
    <oddFooter>&amp;Cpage 4</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347</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Page de garde</vt:lpstr>
      <vt:lpstr>Synthèse</vt:lpstr>
      <vt:lpstr>Adaptation méthodologie</vt:lpstr>
      <vt:lpstr>Stabilité et qualification</vt:lpstr>
      <vt:lpstr>Prix</vt:lpstr>
      <vt:lpstr>Prix!Print_Area</vt:lpstr>
    </vt:vector>
  </TitlesOfParts>
  <Company>UDS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Camille Farque</dc:creator>
  <dc:description/>
  <cp:lastModifiedBy>JULIE GIBERTI</cp:lastModifiedBy>
  <cp:revision>19</cp:revision>
  <cp:lastPrinted>2023-09-12T14:25:42Z</cp:lastPrinted>
  <dcterms:created xsi:type="dcterms:W3CDTF">2012-05-23T07:08:11Z</dcterms:created>
  <dcterms:modified xsi:type="dcterms:W3CDTF">2023-09-12T15:09:09Z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UDS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